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ELECTRONIC CLASS PROGRAM FINAL\"/>
    </mc:Choice>
  </mc:AlternateContent>
  <bookViews>
    <workbookView xWindow="0" yWindow="0" windowWidth="12000" windowHeight="5790" tabRatio="581"/>
  </bookViews>
  <sheets>
    <sheet name="Y1FIRST SEMESTER" sheetId="7" r:id="rId1"/>
    <sheet name="Y1SECOND SEMESTER" sheetId="14" r:id="rId2"/>
    <sheet name="Y2FIRST SEMESTER" sheetId="15" r:id="rId3"/>
    <sheet name="Y2SECOND SEMESTER" sheetId="16" r:id="rId4"/>
    <sheet name="CURR CHKLST TVL AFA" sheetId="9" r:id="rId5"/>
    <sheet name="List of Specializations" sheetId="10" state="hidden" r:id="rId6"/>
  </sheets>
  <definedNames>
    <definedName name="ARTSStrnd">'List of Specializations'!$A$4:$A$40</definedName>
    <definedName name="GASStrnd">'List of Specializations'!$A$4:$A$38</definedName>
    <definedName name="ICTStrnd">'List of Specializations'!$A$4:$A$41</definedName>
    <definedName name="_xlnm.Print_Area" localSheetId="4">'CURR CHKLST TVL AFA'!$A$1:$G$66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SEMESTER'!$A$1:$I$26</definedName>
    <definedName name="_xlnm.Print_Area" localSheetId="3">'Y2SECOND SEMESTER'!$A$1:$I$26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5" l="1"/>
  <c r="T13" i="15"/>
  <c r="U13" i="15"/>
  <c r="V13" i="15"/>
  <c r="S14" i="15"/>
  <c r="T14" i="15"/>
  <c r="U14" i="15"/>
  <c r="V14" i="15"/>
  <c r="S15" i="15"/>
  <c r="T15" i="15"/>
  <c r="U15" i="15"/>
  <c r="V15" i="15"/>
  <c r="S16" i="15"/>
  <c r="T16" i="15"/>
  <c r="U16" i="15"/>
  <c r="V16" i="15"/>
  <c r="S17" i="15"/>
  <c r="T17" i="15"/>
  <c r="U17" i="15"/>
  <c r="V17" i="15"/>
  <c r="S18" i="15"/>
  <c r="T18" i="15"/>
  <c r="U18" i="15"/>
  <c r="V18" i="15"/>
  <c r="S19" i="15"/>
  <c r="T19" i="15"/>
  <c r="U19" i="15"/>
  <c r="V19" i="15"/>
  <c r="S20" i="15"/>
  <c r="T20" i="15"/>
  <c r="U20" i="15"/>
  <c r="V20" i="15"/>
  <c r="S21" i="15"/>
  <c r="T21" i="15"/>
  <c r="U21" i="15"/>
  <c r="V21" i="15"/>
  <c r="S22" i="15"/>
  <c r="T22" i="15"/>
  <c r="U22" i="15"/>
  <c r="V22" i="15"/>
  <c r="R14" i="15"/>
  <c r="R15" i="15"/>
  <c r="R16" i="15"/>
  <c r="R17" i="15"/>
  <c r="R18" i="15"/>
  <c r="R19" i="15"/>
  <c r="R20" i="15"/>
  <c r="R21" i="15"/>
  <c r="R22" i="15"/>
  <c r="S13" i="14"/>
  <c r="T13" i="14"/>
  <c r="U13" i="14"/>
  <c r="V13" i="14"/>
  <c r="S14" i="14"/>
  <c r="T14" i="14"/>
  <c r="U14" i="14"/>
  <c r="V14" i="14"/>
  <c r="S15" i="14"/>
  <c r="T15" i="14"/>
  <c r="U15" i="14"/>
  <c r="V15" i="14"/>
  <c r="S16" i="14"/>
  <c r="T16" i="14"/>
  <c r="U16" i="14"/>
  <c r="V16" i="14"/>
  <c r="S17" i="14"/>
  <c r="T17" i="14"/>
  <c r="U17" i="14"/>
  <c r="V17" i="14"/>
  <c r="S18" i="14"/>
  <c r="T18" i="14"/>
  <c r="U18" i="14"/>
  <c r="V18" i="14"/>
  <c r="S19" i="14"/>
  <c r="T19" i="14"/>
  <c r="U19" i="14"/>
  <c r="V19" i="14"/>
  <c r="S20" i="14"/>
  <c r="T20" i="14"/>
  <c r="U20" i="14"/>
  <c r="V20" i="14"/>
  <c r="S21" i="14"/>
  <c r="T21" i="14"/>
  <c r="U21" i="14"/>
  <c r="V21" i="14"/>
  <c r="S22" i="14"/>
  <c r="T22" i="14"/>
  <c r="U22" i="14"/>
  <c r="V22" i="14"/>
  <c r="R14" i="14"/>
  <c r="R15" i="14"/>
  <c r="R16" i="14"/>
  <c r="R17" i="14"/>
  <c r="R18" i="14"/>
  <c r="R19" i="14"/>
  <c r="R20" i="14"/>
  <c r="R21" i="14"/>
  <c r="R22" i="14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E54" i="9"/>
  <c r="D54" i="9"/>
  <c r="S13" i="16" l="1"/>
  <c r="T13" i="16"/>
  <c r="U13" i="16"/>
  <c r="V13" i="16"/>
  <c r="S14" i="16"/>
  <c r="T14" i="16"/>
  <c r="U14" i="16"/>
  <c r="V14" i="16"/>
  <c r="S15" i="16"/>
  <c r="T15" i="16"/>
  <c r="U15" i="16"/>
  <c r="V15" i="16"/>
  <c r="S16" i="16"/>
  <c r="T16" i="16"/>
  <c r="U16" i="16"/>
  <c r="V16" i="16"/>
  <c r="S17" i="16"/>
  <c r="T17" i="16"/>
  <c r="U17" i="16"/>
  <c r="V17" i="16"/>
  <c r="S18" i="16"/>
  <c r="T18" i="16"/>
  <c r="U18" i="16"/>
  <c r="V18" i="16"/>
  <c r="S19" i="16"/>
  <c r="T19" i="16"/>
  <c r="U19" i="16"/>
  <c r="V19" i="16"/>
  <c r="S20" i="16"/>
  <c r="T20" i="16"/>
  <c r="U20" i="16"/>
  <c r="V20" i="16"/>
  <c r="S21" i="16"/>
  <c r="T21" i="16"/>
  <c r="U21" i="16"/>
  <c r="V21" i="16"/>
  <c r="S22" i="16"/>
  <c r="T22" i="16"/>
  <c r="U22" i="16"/>
  <c r="V22" i="16"/>
  <c r="R14" i="16"/>
  <c r="R15" i="16"/>
  <c r="R16" i="16"/>
  <c r="R17" i="16"/>
  <c r="R18" i="16"/>
  <c r="R19" i="16"/>
  <c r="R20" i="16"/>
  <c r="R21" i="16"/>
  <c r="R22" i="16"/>
  <c r="R13" i="16"/>
  <c r="R13" i="15"/>
  <c r="R13" i="7"/>
  <c r="R13" i="14"/>
  <c r="Q54" i="9"/>
  <c r="V54" i="9" s="1"/>
  <c r="B44" i="9"/>
  <c r="B45" i="9"/>
  <c r="B46" i="9"/>
  <c r="B47" i="9"/>
  <c r="B48" i="9"/>
  <c r="B49" i="9"/>
  <c r="B50" i="9"/>
  <c r="B51" i="9"/>
  <c r="B52" i="9"/>
  <c r="B53" i="9"/>
  <c r="B54" i="9"/>
  <c r="B55" i="9"/>
  <c r="P22" i="16" l="1"/>
  <c r="BS22" i="16" s="1"/>
  <c r="O22" i="16"/>
  <c r="BR22" i="16" s="1"/>
  <c r="N22" i="16"/>
  <c r="BQ22" i="16" s="1"/>
  <c r="M22" i="16"/>
  <c r="BP22" i="16" s="1"/>
  <c r="L22" i="16"/>
  <c r="BO22" i="16" s="1"/>
  <c r="P21" i="16"/>
  <c r="BS21" i="16" s="1"/>
  <c r="O21" i="16"/>
  <c r="BR21" i="16" s="1"/>
  <c r="N21" i="16"/>
  <c r="BQ21" i="16" s="1"/>
  <c r="M21" i="16"/>
  <c r="BP21" i="16" s="1"/>
  <c r="L21" i="16"/>
  <c r="BO21" i="16" s="1"/>
  <c r="P20" i="16"/>
  <c r="BS20" i="16" s="1"/>
  <c r="O20" i="16"/>
  <c r="BR20" i="16" s="1"/>
  <c r="N20" i="16"/>
  <c r="BQ20" i="16" s="1"/>
  <c r="M20" i="16"/>
  <c r="BP20" i="16" s="1"/>
  <c r="L20" i="16"/>
  <c r="BO20" i="16" s="1"/>
  <c r="P19" i="16"/>
  <c r="BS19" i="16" s="1"/>
  <c r="O19" i="16"/>
  <c r="BR19" i="16" s="1"/>
  <c r="N19" i="16"/>
  <c r="BQ19" i="16" s="1"/>
  <c r="M19" i="16"/>
  <c r="BP19" i="16" s="1"/>
  <c r="L19" i="16"/>
  <c r="BO19" i="16" s="1"/>
  <c r="BS18" i="16"/>
  <c r="BR18" i="16"/>
  <c r="BQ18" i="16"/>
  <c r="BP18" i="16"/>
  <c r="BO18" i="16"/>
  <c r="P17" i="16"/>
  <c r="BS17" i="16" s="1"/>
  <c r="O17" i="16"/>
  <c r="BR17" i="16" s="1"/>
  <c r="N17" i="16"/>
  <c r="BQ17" i="16" s="1"/>
  <c r="M17" i="16"/>
  <c r="BP17" i="16" s="1"/>
  <c r="L17" i="16"/>
  <c r="BO17" i="16" s="1"/>
  <c r="P16" i="16"/>
  <c r="BS16" i="16" s="1"/>
  <c r="O16" i="16"/>
  <c r="BR16" i="16" s="1"/>
  <c r="N16" i="16"/>
  <c r="BQ16" i="16" s="1"/>
  <c r="M16" i="16"/>
  <c r="BP16" i="16" s="1"/>
  <c r="L16" i="16"/>
  <c r="BO16" i="16" s="1"/>
  <c r="BS15" i="16"/>
  <c r="BR15" i="16"/>
  <c r="BQ15" i="16"/>
  <c r="BP15" i="16"/>
  <c r="BO15" i="16"/>
  <c r="P14" i="16"/>
  <c r="BS14" i="16" s="1"/>
  <c r="O14" i="16"/>
  <c r="BR14" i="16" s="1"/>
  <c r="N14" i="16"/>
  <c r="BQ14" i="16" s="1"/>
  <c r="M14" i="16"/>
  <c r="BP14" i="16" s="1"/>
  <c r="L14" i="16"/>
  <c r="BO14" i="16" s="1"/>
  <c r="P13" i="16"/>
  <c r="BS13" i="16" s="1"/>
  <c r="O13" i="16"/>
  <c r="N13" i="16"/>
  <c r="M13" i="16"/>
  <c r="L13" i="16"/>
  <c r="BO13" i="16" s="1"/>
  <c r="A8" i="16"/>
  <c r="BT15" i="16" l="1"/>
  <c r="BT20" i="16"/>
  <c r="W19" i="16"/>
  <c r="X19" i="16" s="1"/>
  <c r="W17" i="16"/>
  <c r="X17" i="16" s="1"/>
  <c r="N23" i="16"/>
  <c r="E23" i="16" s="1"/>
  <c r="O23" i="16"/>
  <c r="F23" i="16" s="1"/>
  <c r="W13" i="16"/>
  <c r="X13" i="16" s="1"/>
  <c r="M23" i="16"/>
  <c r="D23" i="16" s="1"/>
  <c r="W16" i="16"/>
  <c r="X16" i="16" s="1"/>
  <c r="W14" i="16"/>
  <c r="X14" i="16" s="1"/>
  <c r="BR13" i="16"/>
  <c r="BT14" i="16"/>
  <c r="W20" i="16"/>
  <c r="X20" i="16" s="1"/>
  <c r="BT21" i="16"/>
  <c r="BT22" i="16"/>
  <c r="BP13" i="16"/>
  <c r="BT16" i="16"/>
  <c r="BT18" i="16"/>
  <c r="W21" i="16"/>
  <c r="X21" i="16" s="1"/>
  <c r="W22" i="16"/>
  <c r="X22" i="16" s="1"/>
  <c r="L23" i="16"/>
  <c r="C23" i="16" s="1"/>
  <c r="P23" i="16"/>
  <c r="G23" i="16" s="1"/>
  <c r="BQ13" i="16"/>
  <c r="BT17" i="16"/>
  <c r="BT19" i="16"/>
  <c r="P22" i="15"/>
  <c r="BS22" i="15" s="1"/>
  <c r="O22" i="15"/>
  <c r="BR22" i="15" s="1"/>
  <c r="N22" i="15"/>
  <c r="BQ22" i="15" s="1"/>
  <c r="M22" i="15"/>
  <c r="BP22" i="15" s="1"/>
  <c r="L22" i="15"/>
  <c r="BO22" i="15" s="1"/>
  <c r="P21" i="15"/>
  <c r="BS21" i="15" s="1"/>
  <c r="O21" i="15"/>
  <c r="BR21" i="15" s="1"/>
  <c r="N21" i="15"/>
  <c r="BQ21" i="15" s="1"/>
  <c r="M21" i="15"/>
  <c r="BP21" i="15" s="1"/>
  <c r="L21" i="15"/>
  <c r="BO21" i="15" s="1"/>
  <c r="BR20" i="15"/>
  <c r="P20" i="15"/>
  <c r="BS20" i="15" s="1"/>
  <c r="O20" i="15"/>
  <c r="N20" i="15"/>
  <c r="BQ20" i="15" s="1"/>
  <c r="M20" i="15"/>
  <c r="BP20" i="15" s="1"/>
  <c r="L20" i="15"/>
  <c r="BO20" i="15" s="1"/>
  <c r="P19" i="15"/>
  <c r="BS19" i="15" s="1"/>
  <c r="O19" i="15"/>
  <c r="BR19" i="15" s="1"/>
  <c r="N19" i="15"/>
  <c r="BQ19" i="15" s="1"/>
  <c r="M19" i="15"/>
  <c r="BP19" i="15" s="1"/>
  <c r="L19" i="15"/>
  <c r="BO19" i="15" s="1"/>
  <c r="BS18" i="15"/>
  <c r="BR18" i="15"/>
  <c r="BQ18" i="15"/>
  <c r="BP18" i="15"/>
  <c r="BO18" i="15"/>
  <c r="BT18" i="15" s="1"/>
  <c r="P17" i="15"/>
  <c r="BS17" i="15" s="1"/>
  <c r="O17" i="15"/>
  <c r="BR17" i="15" s="1"/>
  <c r="N17" i="15"/>
  <c r="BQ17" i="15" s="1"/>
  <c r="M17" i="15"/>
  <c r="BP17" i="15" s="1"/>
  <c r="L17" i="15"/>
  <c r="BO17" i="15" s="1"/>
  <c r="P16" i="15"/>
  <c r="BS16" i="15" s="1"/>
  <c r="O16" i="15"/>
  <c r="BR16" i="15" s="1"/>
  <c r="N16" i="15"/>
  <c r="BQ16" i="15" s="1"/>
  <c r="M16" i="15"/>
  <c r="BP16" i="15" s="1"/>
  <c r="L16" i="15"/>
  <c r="BO16" i="15" s="1"/>
  <c r="BS15" i="15"/>
  <c r="BR15" i="15"/>
  <c r="BQ15" i="15"/>
  <c r="BP15" i="15"/>
  <c r="BO15" i="15"/>
  <c r="P14" i="15"/>
  <c r="BS14" i="15" s="1"/>
  <c r="O14" i="15"/>
  <c r="BR14" i="15" s="1"/>
  <c r="N14" i="15"/>
  <c r="BQ14" i="15" s="1"/>
  <c r="M14" i="15"/>
  <c r="BP14" i="15" s="1"/>
  <c r="L14" i="15"/>
  <c r="BO14" i="15" s="1"/>
  <c r="P13" i="15"/>
  <c r="O13" i="15"/>
  <c r="N13" i="15"/>
  <c r="M13" i="15"/>
  <c r="BP13" i="15" s="1"/>
  <c r="L13" i="15"/>
  <c r="A8" i="15"/>
  <c r="P22" i="14"/>
  <c r="BS22" i="14" s="1"/>
  <c r="O22" i="14"/>
  <c r="BR22" i="14" s="1"/>
  <c r="N22" i="14"/>
  <c r="BQ22" i="14" s="1"/>
  <c r="M22" i="14"/>
  <c r="BP22" i="14" s="1"/>
  <c r="L22" i="14"/>
  <c r="BO22" i="14" s="1"/>
  <c r="P21" i="14"/>
  <c r="BS21" i="14" s="1"/>
  <c r="O21" i="14"/>
  <c r="BR21" i="14" s="1"/>
  <c r="N21" i="14"/>
  <c r="BQ21" i="14" s="1"/>
  <c r="M21" i="14"/>
  <c r="BP21" i="14" s="1"/>
  <c r="L21" i="14"/>
  <c r="BO21" i="14" s="1"/>
  <c r="P20" i="14"/>
  <c r="BS20" i="14" s="1"/>
  <c r="O20" i="14"/>
  <c r="BR20" i="14" s="1"/>
  <c r="N20" i="14"/>
  <c r="BQ20" i="14" s="1"/>
  <c r="M20" i="14"/>
  <c r="BP20" i="14" s="1"/>
  <c r="L20" i="14"/>
  <c r="BO20" i="14" s="1"/>
  <c r="P19" i="14"/>
  <c r="BS19" i="14" s="1"/>
  <c r="O19" i="14"/>
  <c r="BR19" i="14" s="1"/>
  <c r="N19" i="14"/>
  <c r="BQ19" i="14" s="1"/>
  <c r="M19" i="14"/>
  <c r="BP19" i="14" s="1"/>
  <c r="L19" i="14"/>
  <c r="BO19" i="14" s="1"/>
  <c r="BS18" i="14"/>
  <c r="BR18" i="14"/>
  <c r="BQ18" i="14"/>
  <c r="BP18" i="14"/>
  <c r="BO18" i="14"/>
  <c r="P17" i="14"/>
  <c r="BS17" i="14" s="1"/>
  <c r="O17" i="14"/>
  <c r="BR17" i="14" s="1"/>
  <c r="N17" i="14"/>
  <c r="BQ17" i="14" s="1"/>
  <c r="M17" i="14"/>
  <c r="BP17" i="14" s="1"/>
  <c r="L17" i="14"/>
  <c r="BO17" i="14" s="1"/>
  <c r="P16" i="14"/>
  <c r="BS16" i="14" s="1"/>
  <c r="O16" i="14"/>
  <c r="BR16" i="14" s="1"/>
  <c r="N16" i="14"/>
  <c r="BQ16" i="14" s="1"/>
  <c r="M16" i="14"/>
  <c r="BP16" i="14" s="1"/>
  <c r="L16" i="14"/>
  <c r="BO16" i="14" s="1"/>
  <c r="BS15" i="14"/>
  <c r="BR15" i="14"/>
  <c r="BQ15" i="14"/>
  <c r="BP15" i="14"/>
  <c r="BO15" i="14"/>
  <c r="P14" i="14"/>
  <c r="BS14" i="14" s="1"/>
  <c r="O14" i="14"/>
  <c r="BR14" i="14" s="1"/>
  <c r="N14" i="14"/>
  <c r="BQ14" i="14" s="1"/>
  <c r="M14" i="14"/>
  <c r="BP14" i="14" s="1"/>
  <c r="L14" i="14"/>
  <c r="BO14" i="14" s="1"/>
  <c r="P13" i="14"/>
  <c r="O13" i="14"/>
  <c r="N13" i="14"/>
  <c r="M13" i="14"/>
  <c r="L13" i="14"/>
  <c r="BO13" i="14" s="1"/>
  <c r="A8" i="14"/>
  <c r="P23" i="14" l="1"/>
  <c r="G23" i="14" s="1"/>
  <c r="BT20" i="14"/>
  <c r="BE19" i="16"/>
  <c r="BH19" i="16"/>
  <c r="BL19" i="16"/>
  <c r="BI19" i="16"/>
  <c r="BM19" i="16"/>
  <c r="BJ19" i="16"/>
  <c r="BK19" i="16"/>
  <c r="BH21" i="16"/>
  <c r="BL21" i="16"/>
  <c r="BI21" i="16"/>
  <c r="BM21" i="16"/>
  <c r="BJ21" i="16"/>
  <c r="BK21" i="16"/>
  <c r="BJ20" i="16"/>
  <c r="BK20" i="16"/>
  <c r="BH20" i="16"/>
  <c r="BL20" i="16"/>
  <c r="BI20" i="16"/>
  <c r="BM20" i="16"/>
  <c r="BJ22" i="16"/>
  <c r="BK22" i="16"/>
  <c r="BH22" i="16"/>
  <c r="BL22" i="16"/>
  <c r="BI22" i="16"/>
  <c r="BM22" i="16"/>
  <c r="Z19" i="16"/>
  <c r="BC17" i="16"/>
  <c r="BH17" i="16"/>
  <c r="BL17" i="16"/>
  <c r="BI17" i="16"/>
  <c r="BM17" i="16"/>
  <c r="BJ17" i="16"/>
  <c r="BK17" i="16"/>
  <c r="BG16" i="16"/>
  <c r="BH16" i="16"/>
  <c r="BL16" i="16"/>
  <c r="BJ16" i="16"/>
  <c r="BI16" i="16"/>
  <c r="BM16" i="16"/>
  <c r="BK16" i="16"/>
  <c r="BD14" i="16"/>
  <c r="BI14" i="16"/>
  <c r="BM14" i="16"/>
  <c r="BJ14" i="16"/>
  <c r="BK14" i="16"/>
  <c r="BH14" i="16"/>
  <c r="BL14" i="16"/>
  <c r="BB13" i="16"/>
  <c r="BI13" i="16"/>
  <c r="BM13" i="16"/>
  <c r="BL13" i="16"/>
  <c r="BJ13" i="16"/>
  <c r="BH13" i="16"/>
  <c r="BK13" i="16"/>
  <c r="AU19" i="16"/>
  <c r="AF19" i="16"/>
  <c r="AR19" i="16"/>
  <c r="AS19" i="16"/>
  <c r="AF17" i="16"/>
  <c r="AT17" i="16"/>
  <c r="AN17" i="16"/>
  <c r="AL17" i="16"/>
  <c r="AO17" i="16"/>
  <c r="AI17" i="16"/>
  <c r="AW17" i="16"/>
  <c r="AQ17" i="16"/>
  <c r="AR17" i="16"/>
  <c r="BE17" i="16"/>
  <c r="BB17" i="16"/>
  <c r="AY17" i="16"/>
  <c r="AY16" i="16"/>
  <c r="AJ17" i="16"/>
  <c r="AG17" i="16"/>
  <c r="AD17" i="16"/>
  <c r="AA17" i="16"/>
  <c r="BG17" i="16"/>
  <c r="AB16" i="16"/>
  <c r="AU16" i="16"/>
  <c r="BT15" i="15"/>
  <c r="L23" i="15"/>
  <c r="C23" i="15" s="1"/>
  <c r="BT22" i="15"/>
  <c r="BT19" i="15"/>
  <c r="P23" i="15"/>
  <c r="G23" i="15" s="1"/>
  <c r="BT20" i="15"/>
  <c r="BT17" i="14"/>
  <c r="BT16" i="14"/>
  <c r="BT15" i="14"/>
  <c r="BT21" i="14"/>
  <c r="AV16" i="16"/>
  <c r="AH16" i="16"/>
  <c r="AI19" i="16"/>
  <c r="AG19" i="16"/>
  <c r="AZ17" i="16"/>
  <c r="AB17" i="16"/>
  <c r="AK17" i="16"/>
  <c r="BA17" i="16"/>
  <c r="AH17" i="16"/>
  <c r="AX17" i="16"/>
  <c r="AE17" i="16"/>
  <c r="AU17" i="16"/>
  <c r="AV17" i="16"/>
  <c r="BD17" i="16"/>
  <c r="AC17" i="16"/>
  <c r="AS17" i="16"/>
  <c r="Z17" i="16"/>
  <c r="AP17" i="16"/>
  <c r="BF17" i="16"/>
  <c r="AM17" i="16"/>
  <c r="BB19" i="16"/>
  <c r="AY19" i="16"/>
  <c r="AV19" i="16"/>
  <c r="AW19" i="16"/>
  <c r="AX19" i="16"/>
  <c r="AE19" i="16"/>
  <c r="AB19" i="16"/>
  <c r="AC19" i="16"/>
  <c r="BA16" i="16"/>
  <c r="AC16" i="16"/>
  <c r="AL16" i="16"/>
  <c r="BD16" i="16"/>
  <c r="AS16" i="16"/>
  <c r="BB16" i="16"/>
  <c r="BF16" i="16"/>
  <c r="AR16" i="16"/>
  <c r="AK16" i="16"/>
  <c r="BE16" i="16"/>
  <c r="AP16" i="16"/>
  <c r="AE16" i="16"/>
  <c r="AZ16" i="16"/>
  <c r="AF16" i="16"/>
  <c r="AO16" i="16"/>
  <c r="Z16" i="16"/>
  <c r="AX16" i="16"/>
  <c r="AI16" i="16"/>
  <c r="AH19" i="16"/>
  <c r="AT19" i="16"/>
  <c r="BF19" i="16"/>
  <c r="AL19" i="16"/>
  <c r="AM19" i="16"/>
  <c r="BC19" i="16"/>
  <c r="AJ19" i="16"/>
  <c r="AZ19" i="16"/>
  <c r="AK19" i="16"/>
  <c r="BA19" i="16"/>
  <c r="AD19" i="16"/>
  <c r="AP19" i="16"/>
  <c r="AA19" i="16"/>
  <c r="AQ19" i="16"/>
  <c r="BG19" i="16"/>
  <c r="AN19" i="16"/>
  <c r="BD19" i="16"/>
  <c r="AO19" i="16"/>
  <c r="AM16" i="16"/>
  <c r="AU13" i="16"/>
  <c r="BC16" i="16"/>
  <c r="AX14" i="16"/>
  <c r="AN16" i="16"/>
  <c r="AJ16" i="16"/>
  <c r="AG16" i="16"/>
  <c r="AW16" i="16"/>
  <c r="AD16" i="16"/>
  <c r="AT16" i="16"/>
  <c r="AA16" i="16"/>
  <c r="AQ16" i="16"/>
  <c r="W22" i="14"/>
  <c r="X22" i="14" s="1"/>
  <c r="AT14" i="16"/>
  <c r="AV13" i="16"/>
  <c r="Z14" i="16"/>
  <c r="BG14" i="16"/>
  <c r="BA14" i="16"/>
  <c r="AV14" i="16"/>
  <c r="AC14" i="16"/>
  <c r="AQ14" i="16"/>
  <c r="AY14" i="16"/>
  <c r="AE14" i="16"/>
  <c r="AB14" i="16"/>
  <c r="AZ14" i="16"/>
  <c r="AS13" i="16"/>
  <c r="AA14" i="16"/>
  <c r="AM14" i="16"/>
  <c r="AD14" i="16"/>
  <c r="BE14" i="16"/>
  <c r="AP14" i="16"/>
  <c r="AF14" i="16"/>
  <c r="AD13" i="16"/>
  <c r="BB14" i="16"/>
  <c r="AS14" i="16"/>
  <c r="AI14" i="16"/>
  <c r="AW14" i="16"/>
  <c r="AU14" i="16"/>
  <c r="AJ14" i="16"/>
  <c r="AA13" i="16"/>
  <c r="BG13" i="16"/>
  <c r="BE13" i="16"/>
  <c r="AP13" i="16"/>
  <c r="AE13" i="16"/>
  <c r="AC13" i="16"/>
  <c r="AB13" i="16"/>
  <c r="AT13" i="16"/>
  <c r="AN13" i="16"/>
  <c r="AQ13" i="16"/>
  <c r="AO13" i="16"/>
  <c r="Z13" i="16"/>
  <c r="BF13" i="16"/>
  <c r="AZ13" i="16"/>
  <c r="AI13" i="16"/>
  <c r="AY13" i="16"/>
  <c r="AG13" i="16"/>
  <c r="AW13" i="16"/>
  <c r="AJ13" i="16"/>
  <c r="AH13" i="16"/>
  <c r="AX13" i="16"/>
  <c r="BT13" i="16"/>
  <c r="AR14" i="16"/>
  <c r="AF13" i="16"/>
  <c r="BD13" i="16"/>
  <c r="AM13" i="16"/>
  <c r="BC13" i="16"/>
  <c r="AK13" i="16"/>
  <c r="BA13" i="16"/>
  <c r="AR13" i="16"/>
  <c r="AL13" i="16"/>
  <c r="N23" i="15"/>
  <c r="E23" i="15" s="1"/>
  <c r="AL14" i="16"/>
  <c r="AH14" i="16"/>
  <c r="BC14" i="16"/>
  <c r="AO14" i="16"/>
  <c r="AG14" i="16"/>
  <c r="AK14" i="16"/>
  <c r="BF14" i="16"/>
  <c r="AN14" i="16"/>
  <c r="BE20" i="16"/>
  <c r="BA20" i="16"/>
  <c r="AW20" i="16"/>
  <c r="AS20" i="16"/>
  <c r="AO20" i="16"/>
  <c r="AK20" i="16"/>
  <c r="AG20" i="16"/>
  <c r="AC20" i="16"/>
  <c r="BD20" i="16"/>
  <c r="AZ20" i="16"/>
  <c r="AV20" i="16"/>
  <c r="AR20" i="16"/>
  <c r="AN20" i="16"/>
  <c r="AJ20" i="16"/>
  <c r="AF20" i="16"/>
  <c r="AB20" i="16"/>
  <c r="BG20" i="16"/>
  <c r="BC20" i="16"/>
  <c r="AY20" i="16"/>
  <c r="AU20" i="16"/>
  <c r="AQ20" i="16"/>
  <c r="AM20" i="16"/>
  <c r="AI20" i="16"/>
  <c r="AE20" i="16"/>
  <c r="AA20" i="16"/>
  <c r="AT20" i="16"/>
  <c r="AD20" i="16"/>
  <c r="BF20" i="16"/>
  <c r="AP20" i="16"/>
  <c r="Z20" i="16"/>
  <c r="BB20" i="16"/>
  <c r="AL20" i="16"/>
  <c r="AX20" i="16"/>
  <c r="AH20" i="16"/>
  <c r="BE22" i="16"/>
  <c r="BA22" i="16"/>
  <c r="AW22" i="16"/>
  <c r="AS22" i="16"/>
  <c r="AO22" i="16"/>
  <c r="AK22" i="16"/>
  <c r="AG22" i="16"/>
  <c r="AC22" i="16"/>
  <c r="BD22" i="16"/>
  <c r="AZ22" i="16"/>
  <c r="AV22" i="16"/>
  <c r="AR22" i="16"/>
  <c r="AN22" i="16"/>
  <c r="AJ22" i="16"/>
  <c r="AF22" i="16"/>
  <c r="AB22" i="16"/>
  <c r="BG22" i="16"/>
  <c r="BC22" i="16"/>
  <c r="AY22" i="16"/>
  <c r="AU22" i="16"/>
  <c r="AQ22" i="16"/>
  <c r="AM22" i="16"/>
  <c r="AI22" i="16"/>
  <c r="AE22" i="16"/>
  <c r="AA22" i="16"/>
  <c r="BF22" i="16"/>
  <c r="AP22" i="16"/>
  <c r="Z22" i="16"/>
  <c r="BB22" i="16"/>
  <c r="AL22" i="16"/>
  <c r="AX22" i="16"/>
  <c r="AH22" i="16"/>
  <c r="AT22" i="16"/>
  <c r="AD22" i="16"/>
  <c r="BE21" i="16"/>
  <c r="BA21" i="16"/>
  <c r="AW21" i="16"/>
  <c r="AS21" i="16"/>
  <c r="AO21" i="16"/>
  <c r="AK21" i="16"/>
  <c r="AG21" i="16"/>
  <c r="AC21" i="16"/>
  <c r="BD21" i="16"/>
  <c r="AZ21" i="16"/>
  <c r="AV21" i="16"/>
  <c r="AR21" i="16"/>
  <c r="AN21" i="16"/>
  <c r="AJ21" i="16"/>
  <c r="AF21" i="16"/>
  <c r="AB21" i="16"/>
  <c r="BG21" i="16"/>
  <c r="BC21" i="16"/>
  <c r="AY21" i="16"/>
  <c r="AU21" i="16"/>
  <c r="AQ21" i="16"/>
  <c r="AM21" i="16"/>
  <c r="AI21" i="16"/>
  <c r="AE21" i="16"/>
  <c r="AA21" i="16"/>
  <c r="BF21" i="16"/>
  <c r="AP21" i="16"/>
  <c r="Z21" i="16"/>
  <c r="BB21" i="16"/>
  <c r="AL21" i="16"/>
  <c r="AT21" i="16"/>
  <c r="AX21" i="16"/>
  <c r="AH21" i="16"/>
  <c r="AD21" i="16"/>
  <c r="W21" i="15"/>
  <c r="X21" i="15" s="1"/>
  <c r="BE21" i="15" s="1"/>
  <c r="W20" i="14"/>
  <c r="X20" i="14" s="1"/>
  <c r="W19" i="14"/>
  <c r="X19" i="14" s="1"/>
  <c r="W20" i="15"/>
  <c r="X20" i="15" s="1"/>
  <c r="W14" i="14"/>
  <c r="X14" i="14" s="1"/>
  <c r="W16" i="14"/>
  <c r="X16" i="14" s="1"/>
  <c r="W21" i="14"/>
  <c r="X21" i="14" s="1"/>
  <c r="W19" i="15"/>
  <c r="X19" i="15" s="1"/>
  <c r="W22" i="15"/>
  <c r="X22" i="15" s="1"/>
  <c r="BT16" i="15"/>
  <c r="BT17" i="15"/>
  <c r="W16" i="15"/>
  <c r="X16" i="15" s="1"/>
  <c r="W17" i="15"/>
  <c r="X17" i="15" s="1"/>
  <c r="M23" i="14"/>
  <c r="D23" i="14" s="1"/>
  <c r="O23" i="15"/>
  <c r="F23" i="15" s="1"/>
  <c r="W14" i="15"/>
  <c r="X14" i="15" s="1"/>
  <c r="BQ13" i="15"/>
  <c r="W13" i="15"/>
  <c r="X13" i="15" s="1"/>
  <c r="BT14" i="15"/>
  <c r="O23" i="14"/>
  <c r="F23" i="14" s="1"/>
  <c r="BT21" i="15"/>
  <c r="BR13" i="15"/>
  <c r="M23" i="15"/>
  <c r="D23" i="15" s="1"/>
  <c r="BO13" i="15"/>
  <c r="BS13" i="15"/>
  <c r="BP13" i="14"/>
  <c r="W13" i="14"/>
  <c r="X13" i="14" s="1"/>
  <c r="L23" i="14"/>
  <c r="C23" i="14" s="1"/>
  <c r="N23" i="14"/>
  <c r="E23" i="14" s="1"/>
  <c r="BQ13" i="14"/>
  <c r="BT14" i="14"/>
  <c r="BT18" i="14"/>
  <c r="BS13" i="14"/>
  <c r="BT19" i="14"/>
  <c r="BR13" i="14"/>
  <c r="W17" i="14"/>
  <c r="X17" i="14" s="1"/>
  <c r="BT22" i="14"/>
  <c r="BO15" i="7"/>
  <c r="BT15" i="7" s="1"/>
  <c r="BP15" i="7"/>
  <c r="BQ15" i="7"/>
  <c r="BR15" i="7"/>
  <c r="BS15" i="7"/>
  <c r="BO18" i="7"/>
  <c r="BT18" i="7" s="1"/>
  <c r="BP18" i="7"/>
  <c r="BQ18" i="7"/>
  <c r="BR18" i="7"/>
  <c r="BS18" i="7"/>
  <c r="B39" i="9"/>
  <c r="B40" i="9"/>
  <c r="B41" i="9"/>
  <c r="B42" i="9"/>
  <c r="B43" i="9"/>
  <c r="B38" i="9"/>
  <c r="A8" i="7"/>
  <c r="BT13" i="15" l="1"/>
  <c r="BM13" i="14"/>
  <c r="BL13" i="14"/>
  <c r="BL17" i="14"/>
  <c r="BM17" i="14"/>
  <c r="BL22" i="14"/>
  <c r="BM22" i="14"/>
  <c r="BL14" i="14"/>
  <c r="BM14" i="14"/>
  <c r="AI21" i="14"/>
  <c r="BL21" i="14"/>
  <c r="BM21" i="14"/>
  <c r="AS19" i="14"/>
  <c r="BM19" i="14"/>
  <c r="BL19" i="14"/>
  <c r="BM16" i="14"/>
  <c r="BL16" i="14"/>
  <c r="BL20" i="14"/>
  <c r="BM20" i="14"/>
  <c r="BH23" i="16"/>
  <c r="G50" i="9" s="1"/>
  <c r="S50" i="9" s="1"/>
  <c r="X50" i="9" s="1"/>
  <c r="BI23" i="16"/>
  <c r="G51" i="9" s="1"/>
  <c r="S51" i="9" s="1"/>
  <c r="X51" i="9" s="1"/>
  <c r="BL23" i="16"/>
  <c r="BK23" i="16"/>
  <c r="G53" i="9" s="1"/>
  <c r="S53" i="9" s="1"/>
  <c r="X53" i="9" s="1"/>
  <c r="BJ23" i="16"/>
  <c r="G52" i="9" s="1"/>
  <c r="S52" i="9" s="1"/>
  <c r="X52" i="9" s="1"/>
  <c r="BM23" i="16"/>
  <c r="BA22" i="15"/>
  <c r="BH22" i="15"/>
  <c r="BL22" i="15"/>
  <c r="BI22" i="15"/>
  <c r="BM22" i="15"/>
  <c r="BJ22" i="15"/>
  <c r="BK22" i="15"/>
  <c r="BG16" i="15"/>
  <c r="BI16" i="15"/>
  <c r="BM16" i="15"/>
  <c r="BJ16" i="15"/>
  <c r="BK16" i="15"/>
  <c r="BH16" i="15"/>
  <c r="BL16" i="15"/>
  <c r="AW20" i="15"/>
  <c r="BH20" i="15"/>
  <c r="BL20" i="15"/>
  <c r="BI20" i="15"/>
  <c r="BM20" i="15"/>
  <c r="BJ20" i="15"/>
  <c r="BK20" i="15"/>
  <c r="AU17" i="15"/>
  <c r="BK17" i="15"/>
  <c r="BH17" i="15"/>
  <c r="BL17" i="15"/>
  <c r="BI17" i="15"/>
  <c r="BM17" i="15"/>
  <c r="BJ17" i="15"/>
  <c r="BA21" i="15"/>
  <c r="BM21" i="15"/>
  <c r="BJ21" i="15"/>
  <c r="BK21" i="15"/>
  <c r="BH21" i="15"/>
  <c r="BL21" i="15"/>
  <c r="BI21" i="15"/>
  <c r="AW14" i="15"/>
  <c r="BK14" i="15"/>
  <c r="BH14" i="15"/>
  <c r="BL14" i="15"/>
  <c r="BI14" i="15"/>
  <c r="BM14" i="15"/>
  <c r="BJ14" i="15"/>
  <c r="BE19" i="15"/>
  <c r="BM19" i="15"/>
  <c r="BJ19" i="15"/>
  <c r="BK19" i="15"/>
  <c r="BH19" i="15"/>
  <c r="BL19" i="15"/>
  <c r="BI19" i="15"/>
  <c r="BE13" i="15"/>
  <c r="BJ13" i="15"/>
  <c r="BK13" i="15"/>
  <c r="BH13" i="15"/>
  <c r="BL13" i="15"/>
  <c r="BI13" i="15"/>
  <c r="BM13" i="15"/>
  <c r="AB13" i="15"/>
  <c r="AW21" i="14"/>
  <c r="BI21" i="14"/>
  <c r="BJ21" i="14"/>
  <c r="BK21" i="14"/>
  <c r="BH21" i="14"/>
  <c r="AW20" i="14"/>
  <c r="BH20" i="14"/>
  <c r="BI20" i="14"/>
  <c r="BJ20" i="14"/>
  <c r="BK20" i="14"/>
  <c r="AS22" i="14"/>
  <c r="BI22" i="14"/>
  <c r="BJ22" i="14"/>
  <c r="BK22" i="14"/>
  <c r="BH22" i="14"/>
  <c r="BE19" i="14"/>
  <c r="BI19" i="14"/>
  <c r="BJ19" i="14"/>
  <c r="BK19" i="14"/>
  <c r="BH19" i="14"/>
  <c r="BG16" i="14"/>
  <c r="BJ16" i="14"/>
  <c r="BK16" i="14"/>
  <c r="BH16" i="14"/>
  <c r="BI16" i="14"/>
  <c r="BJ17" i="14"/>
  <c r="BH17" i="14"/>
  <c r="BI17" i="14"/>
  <c r="BK17" i="14"/>
  <c r="AK16" i="14"/>
  <c r="BF14" i="14"/>
  <c r="BK14" i="14"/>
  <c r="BH14" i="14"/>
  <c r="BI14" i="14"/>
  <c r="BJ14" i="14"/>
  <c r="AY13" i="14"/>
  <c r="BH13" i="14"/>
  <c r="BI13" i="14"/>
  <c r="BK13" i="14"/>
  <c r="BJ13" i="14"/>
  <c r="AH22" i="14"/>
  <c r="AO21" i="14"/>
  <c r="AY19" i="14"/>
  <c r="BG20" i="14"/>
  <c r="AE21" i="14"/>
  <c r="BG21" i="14"/>
  <c r="BA21" i="14"/>
  <c r="AJ19" i="14"/>
  <c r="AN21" i="14"/>
  <c r="AP21" i="14"/>
  <c r="AM19" i="14"/>
  <c r="AB21" i="14"/>
  <c r="BB21" i="14"/>
  <c r="AD19" i="14"/>
  <c r="BB20" i="15"/>
  <c r="AV22" i="14"/>
  <c r="BC22" i="14"/>
  <c r="AX22" i="14"/>
  <c r="AS16" i="15"/>
  <c r="AG22" i="14"/>
  <c r="AY22" i="14"/>
  <c r="AR22" i="14"/>
  <c r="AW22" i="14"/>
  <c r="AM22" i="14"/>
  <c r="BD22" i="14"/>
  <c r="AA22" i="14"/>
  <c r="BG22" i="14"/>
  <c r="AZ22" i="14"/>
  <c r="AL22" i="14"/>
  <c r="BB22" i="14"/>
  <c r="AK22" i="14"/>
  <c r="BA22" i="14"/>
  <c r="AV16" i="14"/>
  <c r="BB19" i="15"/>
  <c r="BD20" i="15"/>
  <c r="AE16" i="15"/>
  <c r="AP22" i="14"/>
  <c r="AM20" i="15"/>
  <c r="AF22" i="14"/>
  <c r="AE22" i="14"/>
  <c r="AI22" i="14"/>
  <c r="AB22" i="14"/>
  <c r="Z22" i="14"/>
  <c r="BF22" i="14"/>
  <c r="AO22" i="14"/>
  <c r="BE22" i="14"/>
  <c r="AU19" i="15"/>
  <c r="AN22" i="14"/>
  <c r="AU22" i="14"/>
  <c r="AQ22" i="14"/>
  <c r="AJ22" i="14"/>
  <c r="AD22" i="14"/>
  <c r="AT22" i="14"/>
  <c r="AC22" i="14"/>
  <c r="AL20" i="14"/>
  <c r="AC19" i="15"/>
  <c r="BC20" i="15"/>
  <c r="AO22" i="15"/>
  <c r="AK16" i="15"/>
  <c r="AR21" i="15"/>
  <c r="AM21" i="14"/>
  <c r="AJ21" i="14"/>
  <c r="Z21" i="14"/>
  <c r="BF21" i="14"/>
  <c r="BE21" i="14"/>
  <c r="AU16" i="14"/>
  <c r="AK20" i="14"/>
  <c r="AR19" i="14"/>
  <c r="AT19" i="14"/>
  <c r="AF21" i="14"/>
  <c r="AA21" i="14"/>
  <c r="AL21" i="14"/>
  <c r="AK21" i="14"/>
  <c r="BE16" i="14"/>
  <c r="AE20" i="14"/>
  <c r="AQ19" i="14"/>
  <c r="AN19" i="14"/>
  <c r="AC19" i="14"/>
  <c r="AL16" i="14"/>
  <c r="AS16" i="14"/>
  <c r="AY16" i="14"/>
  <c r="AM20" i="14"/>
  <c r="AP20" i="14"/>
  <c r="AO20" i="14"/>
  <c r="AF13" i="15"/>
  <c r="AP16" i="14"/>
  <c r="AE16" i="14"/>
  <c r="AB20" i="14"/>
  <c r="AA20" i="14"/>
  <c r="BD20" i="14"/>
  <c r="BB20" i="14"/>
  <c r="BA20" i="14"/>
  <c r="BC14" i="14"/>
  <c r="BB13" i="15"/>
  <c r="AK13" i="15"/>
  <c r="AZ16" i="14"/>
  <c r="AF20" i="14"/>
  <c r="AN13" i="14"/>
  <c r="BB16" i="14"/>
  <c r="AF16" i="14"/>
  <c r="AS13" i="14"/>
  <c r="AG16" i="14"/>
  <c r="AX16" i="14"/>
  <c r="AJ16" i="14"/>
  <c r="AI16" i="14"/>
  <c r="AJ20" i="14"/>
  <c r="AI20" i="14"/>
  <c r="Z20" i="14"/>
  <c r="BF20" i="14"/>
  <c r="BE20" i="14"/>
  <c r="AD14" i="14"/>
  <c r="AB22" i="15"/>
  <c r="AV19" i="15"/>
  <c r="BF16" i="15"/>
  <c r="AA13" i="15"/>
  <c r="AO13" i="15"/>
  <c r="AT14" i="14"/>
  <c r="AN22" i="15"/>
  <c r="AA22" i="15"/>
  <c r="BD21" i="15"/>
  <c r="AI14" i="14"/>
  <c r="BE22" i="15"/>
  <c r="AV14" i="14"/>
  <c r="BD14" i="14"/>
  <c r="AT22" i="15"/>
  <c r="AQ22" i="15"/>
  <c r="AP19" i="15"/>
  <c r="AS19" i="15"/>
  <c r="Z20" i="15"/>
  <c r="AK20" i="15"/>
  <c r="AG16" i="15"/>
  <c r="AA21" i="15"/>
  <c r="BE23" i="16"/>
  <c r="G47" i="9" s="1"/>
  <c r="S47" i="9" s="1"/>
  <c r="X47" i="9" s="1"/>
  <c r="AA23" i="16"/>
  <c r="G15" i="9" s="1"/>
  <c r="AG14" i="14"/>
  <c r="AU14" i="14"/>
  <c r="AX22" i="15"/>
  <c r="BG22" i="15"/>
  <c r="AZ19" i="15"/>
  <c r="AE19" i="15"/>
  <c r="AR20" i="15"/>
  <c r="BF20" i="15"/>
  <c r="BA20" i="15"/>
  <c r="BE16" i="15"/>
  <c r="BG21" i="15"/>
  <c r="BA14" i="14"/>
  <c r="AM14" i="14"/>
  <c r="AA14" i="14"/>
  <c r="AN14" i="14"/>
  <c r="AE14" i="14"/>
  <c r="AZ14" i="14"/>
  <c r="AH14" i="14"/>
  <c r="AX14" i="14"/>
  <c r="AV22" i="15"/>
  <c r="Z22" i="15"/>
  <c r="BF22" i="15"/>
  <c r="AJ22" i="15"/>
  <c r="AE22" i="15"/>
  <c r="AU22" i="15"/>
  <c r="AC22" i="15"/>
  <c r="AS22" i="15"/>
  <c r="AD13" i="15"/>
  <c r="AQ13" i="15"/>
  <c r="AV13" i="15"/>
  <c r="AL21" i="15"/>
  <c r="AZ21" i="15"/>
  <c r="AB21" i="15"/>
  <c r="AE21" i="15"/>
  <c r="AC21" i="15"/>
  <c r="AR23" i="16"/>
  <c r="G33" i="9" s="1"/>
  <c r="AF14" i="14"/>
  <c r="BG14" i="14"/>
  <c r="AR14" i="14"/>
  <c r="AQ14" i="14"/>
  <c r="AS14" i="14"/>
  <c r="AJ14" i="14"/>
  <c r="BE14" i="14"/>
  <c r="AL14" i="14"/>
  <c r="BB14" i="14"/>
  <c r="BD22" i="15"/>
  <c r="AH22" i="15"/>
  <c r="AL22" i="15"/>
  <c r="AR22" i="15"/>
  <c r="AI22" i="15"/>
  <c r="AY22" i="15"/>
  <c r="AG22" i="15"/>
  <c r="AW22" i="15"/>
  <c r="AH13" i="15"/>
  <c r="AU13" i="15"/>
  <c r="BD13" i="15"/>
  <c r="AT21" i="15"/>
  <c r="AF21" i="15"/>
  <c r="AH21" i="15"/>
  <c r="AQ21" i="15"/>
  <c r="AO21" i="15"/>
  <c r="AP23" i="16"/>
  <c r="G31" i="9" s="1"/>
  <c r="AI23" i="16"/>
  <c r="G23" i="9" s="1"/>
  <c r="AV23" i="16"/>
  <c r="G38" i="9" s="1"/>
  <c r="AW23" i="16"/>
  <c r="G39" i="9" s="1"/>
  <c r="BF23" i="16"/>
  <c r="G48" i="9" s="1"/>
  <c r="S48" i="9" s="1"/>
  <c r="X48" i="9" s="1"/>
  <c r="AK14" i="14"/>
  <c r="AB14" i="14"/>
  <c r="AW14" i="14"/>
  <c r="AC14" i="14"/>
  <c r="AY14" i="14"/>
  <c r="AO14" i="14"/>
  <c r="Z14" i="14"/>
  <c r="AP14" i="14"/>
  <c r="AF22" i="15"/>
  <c r="AD22" i="15"/>
  <c r="AP22" i="15"/>
  <c r="BB22" i="15"/>
  <c r="AZ22" i="15"/>
  <c r="AM22" i="15"/>
  <c r="BC22" i="15"/>
  <c r="AK22" i="15"/>
  <c r="BB21" i="15"/>
  <c r="AV21" i="15"/>
  <c r="AP21" i="15"/>
  <c r="AU21" i="15"/>
  <c r="AS21" i="15"/>
  <c r="AV19" i="14"/>
  <c r="AH19" i="14"/>
  <c r="AG19" i="14"/>
  <c r="AU21" i="14"/>
  <c r="AV21" i="14"/>
  <c r="AR21" i="14"/>
  <c r="AQ21" i="14"/>
  <c r="AD21" i="14"/>
  <c r="AT21" i="14"/>
  <c r="AC21" i="14"/>
  <c r="AS21" i="14"/>
  <c r="AD16" i="14"/>
  <c r="AO16" i="14"/>
  <c r="Z16" i="14"/>
  <c r="BF16" i="14"/>
  <c r="BA16" i="14"/>
  <c r="AN16" i="14"/>
  <c r="BD16" i="14"/>
  <c r="AM16" i="14"/>
  <c r="BC16" i="14"/>
  <c r="AR20" i="14"/>
  <c r="AU20" i="14"/>
  <c r="AQ20" i="14"/>
  <c r="AN20" i="14"/>
  <c r="AD20" i="14"/>
  <c r="AT20" i="14"/>
  <c r="AC20" i="14"/>
  <c r="AS20" i="14"/>
  <c r="AA19" i="14"/>
  <c r="BG19" i="14"/>
  <c r="AZ19" i="14"/>
  <c r="BD19" i="14"/>
  <c r="BC19" i="14"/>
  <c r="AL19" i="14"/>
  <c r="BB19" i="14"/>
  <c r="AK19" i="14"/>
  <c r="BA19" i="14"/>
  <c r="AT13" i="15"/>
  <c r="AE13" i="15"/>
  <c r="AY13" i="15"/>
  <c r="AN13" i="15"/>
  <c r="AL13" i="15"/>
  <c r="BA13" i="15"/>
  <c r="AU19" i="14"/>
  <c r="AX19" i="14"/>
  <c r="AW19" i="14"/>
  <c r="BC21" i="14"/>
  <c r="BD21" i="14"/>
  <c r="AZ21" i="14"/>
  <c r="AY21" i="14"/>
  <c r="AH21" i="14"/>
  <c r="AX21" i="14"/>
  <c r="AG21" i="14"/>
  <c r="AT16" i="14"/>
  <c r="AW16" i="14"/>
  <c r="AH16" i="14"/>
  <c r="AC16" i="14"/>
  <c r="AB16" i="14"/>
  <c r="AR16" i="14"/>
  <c r="AA16" i="14"/>
  <c r="AQ16" i="14"/>
  <c r="AZ20" i="14"/>
  <c r="BC20" i="14"/>
  <c r="AY20" i="14"/>
  <c r="AV20" i="14"/>
  <c r="AH20" i="14"/>
  <c r="AX20" i="14"/>
  <c r="AG20" i="14"/>
  <c r="AI19" i="14"/>
  <c r="AB19" i="14"/>
  <c r="AF19" i="14"/>
  <c r="AE19" i="14"/>
  <c r="Z19" i="14"/>
  <c r="AP19" i="14"/>
  <c r="BF19" i="14"/>
  <c r="AO19" i="14"/>
  <c r="Z13" i="15"/>
  <c r="AX13" i="15"/>
  <c r="AI13" i="15"/>
  <c r="BG13" i="15"/>
  <c r="AR13" i="15"/>
  <c r="AC13" i="15"/>
  <c r="BB23" i="16"/>
  <c r="G44" i="9" s="1"/>
  <c r="S44" i="9" s="1"/>
  <c r="X44" i="9" s="1"/>
  <c r="BG23" i="16"/>
  <c r="G49" i="9" s="1"/>
  <c r="S49" i="9" s="1"/>
  <c r="X49" i="9" s="1"/>
  <c r="AS23" i="16"/>
  <c r="G34" i="9" s="1"/>
  <c r="AQ23" i="16"/>
  <c r="G32" i="9" s="1"/>
  <c r="AD23" i="16"/>
  <c r="G18" i="9" s="1"/>
  <c r="AY23" i="16"/>
  <c r="G41" i="9" s="1"/>
  <c r="AN23" i="16"/>
  <c r="AO23" i="16"/>
  <c r="G30" i="9" s="1"/>
  <c r="AX21" i="15"/>
  <c r="AI21" i="15"/>
  <c r="AY21" i="15"/>
  <c r="AG21" i="15"/>
  <c r="AW21" i="15"/>
  <c r="Z23" i="16"/>
  <c r="G14" i="9" s="1"/>
  <c r="AT23" i="16"/>
  <c r="G35" i="9" s="1"/>
  <c r="AM23" i="16"/>
  <c r="G27" i="9" s="1"/>
  <c r="AZ23" i="16"/>
  <c r="G42" i="9" s="1"/>
  <c r="BC23" i="16"/>
  <c r="G45" i="9" s="1"/>
  <c r="S45" i="9" s="1"/>
  <c r="X45" i="9" s="1"/>
  <c r="BB16" i="15"/>
  <c r="AD21" i="15"/>
  <c r="AJ21" i="15"/>
  <c r="AN21" i="15"/>
  <c r="Z21" i="15"/>
  <c r="BF21" i="15"/>
  <c r="AM21" i="15"/>
  <c r="BC21" i="15"/>
  <c r="AK21" i="15"/>
  <c r="AB23" i="16"/>
  <c r="G16" i="9" s="1"/>
  <c r="AJ23" i="16"/>
  <c r="G24" i="9" s="1"/>
  <c r="AE23" i="16"/>
  <c r="G19" i="9" s="1"/>
  <c r="AU23" i="16"/>
  <c r="G36" i="9" s="1"/>
  <c r="AC23" i="16"/>
  <c r="G17" i="9" s="1"/>
  <c r="AL23" i="16"/>
  <c r="G26" i="9" s="1"/>
  <c r="BD23" i="16"/>
  <c r="G46" i="9" s="1"/>
  <c r="S46" i="9" s="1"/>
  <c r="X46" i="9" s="1"/>
  <c r="AH23" i="16"/>
  <c r="G22" i="9" s="1"/>
  <c r="AK23" i="16"/>
  <c r="G25" i="9" s="1"/>
  <c r="BA23" i="16"/>
  <c r="G43" i="9" s="1"/>
  <c r="AG23" i="16"/>
  <c r="G21" i="9" s="1"/>
  <c r="AF23" i="16"/>
  <c r="G20" i="9" s="1"/>
  <c r="AX23" i="16"/>
  <c r="G40" i="9" s="1"/>
  <c r="AU16" i="15"/>
  <c r="AE14" i="15"/>
  <c r="AN14" i="15"/>
  <c r="AP13" i="15"/>
  <c r="BF13" i="15"/>
  <c r="AM13" i="15"/>
  <c r="BC13" i="15"/>
  <c r="AJ13" i="15"/>
  <c r="AZ13" i="15"/>
  <c r="AG13" i="15"/>
  <c r="AV14" i="15"/>
  <c r="BC14" i="15"/>
  <c r="AS13" i="15"/>
  <c r="AW13" i="15"/>
  <c r="BF17" i="15"/>
  <c r="AI17" i="15"/>
  <c r="AR17" i="15"/>
  <c r="BD17" i="15"/>
  <c r="AK17" i="15"/>
  <c r="AY17" i="15"/>
  <c r="Z17" i="15"/>
  <c r="BA17" i="15"/>
  <c r="AD19" i="15"/>
  <c r="AJ19" i="15"/>
  <c r="BD19" i="15"/>
  <c r="AX19" i="15"/>
  <c r="AI19" i="15"/>
  <c r="AY19" i="15"/>
  <c r="AG19" i="15"/>
  <c r="AW19" i="15"/>
  <c r="AD20" i="15"/>
  <c r="AF20" i="15"/>
  <c r="AB20" i="15"/>
  <c r="AH20" i="15"/>
  <c r="AA20" i="15"/>
  <c r="AQ20" i="15"/>
  <c r="BG20" i="15"/>
  <c r="AO20" i="15"/>
  <c r="BE20" i="15"/>
  <c r="AP16" i="15"/>
  <c r="AJ16" i="15"/>
  <c r="AL16" i="15"/>
  <c r="AD16" i="15"/>
  <c r="AC16" i="15"/>
  <c r="AX16" i="15"/>
  <c r="AI16" i="15"/>
  <c r="AY16" i="15"/>
  <c r="AP14" i="15"/>
  <c r="AY14" i="15"/>
  <c r="BG14" i="15"/>
  <c r="AK14" i="15"/>
  <c r="AB19" i="15"/>
  <c r="AL19" i="15"/>
  <c r="AF19" i="15"/>
  <c r="Z19" i="15"/>
  <c r="BF19" i="15"/>
  <c r="AM19" i="15"/>
  <c r="BC19" i="15"/>
  <c r="AK19" i="15"/>
  <c r="BA19" i="15"/>
  <c r="AL20" i="15"/>
  <c r="AN20" i="15"/>
  <c r="AJ20" i="15"/>
  <c r="AP20" i="15"/>
  <c r="AE20" i="15"/>
  <c r="AU20" i="15"/>
  <c r="AC20" i="15"/>
  <c r="AS20" i="15"/>
  <c r="Z16" i="15"/>
  <c r="AV16" i="15"/>
  <c r="AT16" i="15"/>
  <c r="AR16" i="15"/>
  <c r="AO16" i="15"/>
  <c r="AH16" i="15"/>
  <c r="BD16" i="15"/>
  <c r="AM16" i="15"/>
  <c r="BC16" i="15"/>
  <c r="AZ14" i="15"/>
  <c r="AB14" i="15"/>
  <c r="AH14" i="15"/>
  <c r="AS14" i="15"/>
  <c r="AR19" i="15"/>
  <c r="AT19" i="15"/>
  <c r="AN19" i="15"/>
  <c r="AH19" i="15"/>
  <c r="AA19" i="15"/>
  <c r="AQ19" i="15"/>
  <c r="BG19" i="15"/>
  <c r="AO19" i="15"/>
  <c r="AT20" i="15"/>
  <c r="AV20" i="15"/>
  <c r="AZ20" i="15"/>
  <c r="AX20" i="15"/>
  <c r="AI20" i="15"/>
  <c r="AY20" i="15"/>
  <c r="AG20" i="15"/>
  <c r="AF16" i="15"/>
  <c r="BA16" i="15"/>
  <c r="AB16" i="15"/>
  <c r="AW16" i="15"/>
  <c r="AZ16" i="15"/>
  <c r="AN16" i="15"/>
  <c r="AA16" i="15"/>
  <c r="AQ16" i="15"/>
  <c r="Z14" i="15"/>
  <c r="AD14" i="15"/>
  <c r="AL14" i="15"/>
  <c r="AR14" i="15"/>
  <c r="BA14" i="15"/>
  <c r="AF17" i="15"/>
  <c r="AD17" i="15"/>
  <c r="AH17" i="15"/>
  <c r="BB17" i="15"/>
  <c r="AZ17" i="15"/>
  <c r="AO17" i="15"/>
  <c r="BE17" i="15"/>
  <c r="AM17" i="15"/>
  <c r="BC17" i="15"/>
  <c r="AN17" i="15"/>
  <c r="AL17" i="15"/>
  <c r="AP17" i="15"/>
  <c r="AB17" i="15"/>
  <c r="AC17" i="15"/>
  <c r="AS17" i="15"/>
  <c r="AA17" i="15"/>
  <c r="AQ17" i="15"/>
  <c r="BG17" i="15"/>
  <c r="AV17" i="15"/>
  <c r="AT17" i="15"/>
  <c r="AX17" i="15"/>
  <c r="AJ17" i="15"/>
  <c r="AG17" i="15"/>
  <c r="AW17" i="15"/>
  <c r="AE17" i="15"/>
  <c r="AA14" i="15"/>
  <c r="AU14" i="15"/>
  <c r="AI14" i="15"/>
  <c r="BD14" i="15"/>
  <c r="AQ14" i="15"/>
  <c r="AC14" i="15"/>
  <c r="AX14" i="15"/>
  <c r="AO14" i="15"/>
  <c r="BE14" i="15"/>
  <c r="AJ14" i="15"/>
  <c r="BF14" i="15"/>
  <c r="AT14" i="15"/>
  <c r="AF14" i="15"/>
  <c r="BB14" i="15"/>
  <c r="AM14" i="15"/>
  <c r="AG14" i="15"/>
  <c r="AB13" i="14"/>
  <c r="AM13" i="14"/>
  <c r="AJ13" i="14"/>
  <c r="AL13" i="14"/>
  <c r="AO13" i="14"/>
  <c r="AQ13" i="14"/>
  <c r="BB13" i="14"/>
  <c r="AA13" i="14"/>
  <c r="BF13" i="14"/>
  <c r="AH13" i="14"/>
  <c r="AG13" i="14"/>
  <c r="AF13" i="14"/>
  <c r="AK13" i="14"/>
  <c r="AX13" i="14"/>
  <c r="BE13" i="14"/>
  <c r="BC13" i="14"/>
  <c r="BT13" i="14"/>
  <c r="AV13" i="14"/>
  <c r="AR13" i="14"/>
  <c r="Z13" i="14"/>
  <c r="AP13" i="14"/>
  <c r="BG13" i="14"/>
  <c r="AW13" i="14"/>
  <c r="AE13" i="14"/>
  <c r="AU13" i="14"/>
  <c r="BD13" i="14"/>
  <c r="AC13" i="14"/>
  <c r="AD13" i="14"/>
  <c r="AT13" i="14"/>
  <c r="AZ13" i="14"/>
  <c r="BA13" i="14"/>
  <c r="AI13" i="14"/>
  <c r="BG17" i="14"/>
  <c r="BC17" i="14"/>
  <c r="AY17" i="14"/>
  <c r="AU17" i="14"/>
  <c r="AQ17" i="14"/>
  <c r="AM17" i="14"/>
  <c r="AI17" i="14"/>
  <c r="AE17" i="14"/>
  <c r="AA17" i="14"/>
  <c r="BD17" i="14"/>
  <c r="AZ17" i="14"/>
  <c r="AV17" i="14"/>
  <c r="AR17" i="14"/>
  <c r="AN17" i="14"/>
  <c r="AJ17" i="14"/>
  <c r="AF17" i="14"/>
  <c r="AB17" i="14"/>
  <c r="BB17" i="14"/>
  <c r="AT17" i="14"/>
  <c r="AL17" i="14"/>
  <c r="AD17" i="14"/>
  <c r="BA17" i="14"/>
  <c r="AS17" i="14"/>
  <c r="AK17" i="14"/>
  <c r="AC17" i="14"/>
  <c r="AW17" i="14"/>
  <c r="AG17" i="14"/>
  <c r="BF17" i="14"/>
  <c r="AX17" i="14"/>
  <c r="AP17" i="14"/>
  <c r="AH17" i="14"/>
  <c r="Z17" i="14"/>
  <c r="BE17" i="14"/>
  <c r="AO17" i="14"/>
  <c r="W20" i="7"/>
  <c r="X20" i="7" s="1"/>
  <c r="W14" i="7"/>
  <c r="X14" i="7" s="1"/>
  <c r="W13" i="7"/>
  <c r="X13" i="7" s="1"/>
  <c r="W19" i="7"/>
  <c r="X19" i="7" s="1"/>
  <c r="W17" i="7"/>
  <c r="X17" i="7" s="1"/>
  <c r="W16" i="7"/>
  <c r="X16" i="7" s="1"/>
  <c r="W21" i="7"/>
  <c r="X21" i="7" s="1"/>
  <c r="W22" i="7"/>
  <c r="X22" i="7" s="1"/>
  <c r="A8" i="9"/>
  <c r="A5" i="9"/>
  <c r="A4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P29" i="9"/>
  <c r="BM23" i="14" l="1"/>
  <c r="E55" i="9" s="1"/>
  <c r="Q55" i="9" s="1"/>
  <c r="V55" i="9" s="1"/>
  <c r="BL23" i="14"/>
  <c r="BM16" i="7"/>
  <c r="BL16" i="7"/>
  <c r="BL14" i="7"/>
  <c r="BM14" i="7"/>
  <c r="BL17" i="7"/>
  <c r="BM17" i="7"/>
  <c r="BL20" i="7"/>
  <c r="BM20" i="7"/>
  <c r="BL22" i="7"/>
  <c r="BM22" i="7"/>
  <c r="BM19" i="7"/>
  <c r="BL19" i="7"/>
  <c r="BM21" i="7"/>
  <c r="BL21" i="7"/>
  <c r="BM13" i="7"/>
  <c r="BL13" i="7"/>
  <c r="G54" i="9"/>
  <c r="S54" i="9" s="1"/>
  <c r="X54" i="9" s="1"/>
  <c r="G55" i="9"/>
  <c r="S55" i="9" s="1"/>
  <c r="X55" i="9" s="1"/>
  <c r="BM23" i="15"/>
  <c r="BK23" i="15"/>
  <c r="F53" i="9" s="1"/>
  <c r="R53" i="9" s="1"/>
  <c r="W53" i="9" s="1"/>
  <c r="BI23" i="15"/>
  <c r="F51" i="9" s="1"/>
  <c r="R51" i="9" s="1"/>
  <c r="W51" i="9" s="1"/>
  <c r="BJ23" i="15"/>
  <c r="F52" i="9" s="1"/>
  <c r="R52" i="9" s="1"/>
  <c r="W52" i="9" s="1"/>
  <c r="BL23" i="15"/>
  <c r="BH23" i="15"/>
  <c r="F50" i="9" s="1"/>
  <c r="R50" i="9" s="1"/>
  <c r="W50" i="9" s="1"/>
  <c r="BJ23" i="14"/>
  <c r="E52" i="9" s="1"/>
  <c r="Q52" i="9" s="1"/>
  <c r="V52" i="9" s="1"/>
  <c r="BK23" i="14"/>
  <c r="E53" i="9" s="1"/>
  <c r="Q53" i="9" s="1"/>
  <c r="V53" i="9" s="1"/>
  <c r="BH23" i="14"/>
  <c r="E50" i="9" s="1"/>
  <c r="Q50" i="9" s="1"/>
  <c r="V50" i="9" s="1"/>
  <c r="BI23" i="14"/>
  <c r="E51" i="9" s="1"/>
  <c r="Q51" i="9" s="1"/>
  <c r="V51" i="9" s="1"/>
  <c r="BH14" i="7"/>
  <c r="BI14" i="7"/>
  <c r="BJ14" i="7"/>
  <c r="BK14" i="7"/>
  <c r="BH17" i="7"/>
  <c r="BI17" i="7"/>
  <c r="BJ17" i="7"/>
  <c r="BK17" i="7"/>
  <c r="BH20" i="7"/>
  <c r="BI20" i="7"/>
  <c r="BJ20" i="7"/>
  <c r="BK20" i="7"/>
  <c r="BH16" i="7"/>
  <c r="BJ16" i="7"/>
  <c r="BI16" i="7"/>
  <c r="BK16" i="7"/>
  <c r="BH22" i="7"/>
  <c r="BJ22" i="7"/>
  <c r="BI22" i="7"/>
  <c r="BK22" i="7"/>
  <c r="BH19" i="7"/>
  <c r="BJ19" i="7"/>
  <c r="BI19" i="7"/>
  <c r="BK19" i="7"/>
  <c r="BH21" i="7"/>
  <c r="BJ21" i="7"/>
  <c r="BI21" i="7"/>
  <c r="BK21" i="7"/>
  <c r="BH13" i="7"/>
  <c r="BH23" i="7" s="1"/>
  <c r="D50" i="9" s="1"/>
  <c r="BI13" i="7"/>
  <c r="BK13" i="7"/>
  <c r="BJ13" i="7"/>
  <c r="AP23" i="14"/>
  <c r="E31" i="9" s="1"/>
  <c r="AJ23" i="14"/>
  <c r="E24" i="9" s="1"/>
  <c r="AH23" i="14"/>
  <c r="E22" i="9" s="1"/>
  <c r="AG23" i="14"/>
  <c r="E21" i="9" s="1"/>
  <c r="AS23" i="14"/>
  <c r="E34" i="9" s="1"/>
  <c r="AT23" i="14"/>
  <c r="E35" i="9" s="1"/>
  <c r="AY23" i="14"/>
  <c r="E41" i="9" s="1"/>
  <c r="BA23" i="14"/>
  <c r="E43" i="9" s="1"/>
  <c r="AE23" i="15"/>
  <c r="F19" i="9" s="1"/>
  <c r="BA23" i="15"/>
  <c r="F43" i="9" s="1"/>
  <c r="AM23" i="14"/>
  <c r="E27" i="9" s="1"/>
  <c r="AF23" i="15"/>
  <c r="F20" i="9" s="1"/>
  <c r="BE23" i="15"/>
  <c r="F47" i="9" s="1"/>
  <c r="R47" i="9" s="1"/>
  <c r="W47" i="9" s="1"/>
  <c r="AA23" i="15"/>
  <c r="F15" i="9" s="1"/>
  <c r="AL23" i="15"/>
  <c r="F26" i="9" s="1"/>
  <c r="AN23" i="14"/>
  <c r="AU23" i="14"/>
  <c r="E36" i="9" s="1"/>
  <c r="AX23" i="15"/>
  <c r="F40" i="9" s="1"/>
  <c r="AR23" i="15"/>
  <c r="F33" i="9" s="1"/>
  <c r="BE23" i="14"/>
  <c r="E47" i="9" s="1"/>
  <c r="BG23" i="14"/>
  <c r="E49" i="9" s="1"/>
  <c r="AV23" i="14"/>
  <c r="E38" i="9" s="1"/>
  <c r="AX23" i="14"/>
  <c r="E40" i="9" s="1"/>
  <c r="AG23" i="15"/>
  <c r="F21" i="9" s="1"/>
  <c r="AV23" i="15"/>
  <c r="F38" i="9" s="1"/>
  <c r="AK23" i="14"/>
  <c r="E25" i="9" s="1"/>
  <c r="AS23" i="15"/>
  <c r="F34" i="9" s="1"/>
  <c r="AW23" i="15"/>
  <c r="F39" i="9" s="1"/>
  <c r="AB23" i="15"/>
  <c r="F16" i="9" s="1"/>
  <c r="AY23" i="15"/>
  <c r="F41" i="9" s="1"/>
  <c r="Z23" i="15"/>
  <c r="F14" i="9" s="1"/>
  <c r="AJ23" i="15"/>
  <c r="F24" i="9" s="1"/>
  <c r="AC23" i="15"/>
  <c r="F17" i="9" s="1"/>
  <c r="AK23" i="15"/>
  <c r="F25" i="9" s="1"/>
  <c r="AQ23" i="15"/>
  <c r="F32" i="9" s="1"/>
  <c r="BC23" i="15"/>
  <c r="F45" i="9" s="1"/>
  <c r="R45" i="9" s="1"/>
  <c r="W45" i="9" s="1"/>
  <c r="AH23" i="15"/>
  <c r="F22" i="9" s="1"/>
  <c r="AU23" i="15"/>
  <c r="F36" i="9" s="1"/>
  <c r="AP23" i="15"/>
  <c r="F31" i="9" s="1"/>
  <c r="BB23" i="15"/>
  <c r="F44" i="9" s="1"/>
  <c r="R44" i="9" s="1"/>
  <c r="W44" i="9" s="1"/>
  <c r="AD23" i="15"/>
  <c r="F18" i="9" s="1"/>
  <c r="BG23" i="15"/>
  <c r="F49" i="9" s="1"/>
  <c r="R49" i="9" s="1"/>
  <c r="W49" i="9" s="1"/>
  <c r="BF23" i="15"/>
  <c r="F48" i="9" s="1"/>
  <c r="R48" i="9" s="1"/>
  <c r="W48" i="9" s="1"/>
  <c r="AN23" i="15"/>
  <c r="AZ23" i="15"/>
  <c r="F42" i="9" s="1"/>
  <c r="AZ23" i="14"/>
  <c r="E42" i="9" s="1"/>
  <c r="BD23" i="15"/>
  <c r="F46" i="9" s="1"/>
  <c r="R46" i="9" s="1"/>
  <c r="W46" i="9" s="1"/>
  <c r="AO23" i="14"/>
  <c r="E30" i="9" s="1"/>
  <c r="AI23" i="15"/>
  <c r="F23" i="9" s="1"/>
  <c r="AT23" i="15"/>
  <c r="F35" i="9" s="1"/>
  <c r="AM23" i="15"/>
  <c r="F27" i="9" s="1"/>
  <c r="BD23" i="14"/>
  <c r="E46" i="9" s="1"/>
  <c r="AO23" i="15"/>
  <c r="F30" i="9" s="1"/>
  <c r="AI23" i="14"/>
  <c r="E23" i="9" s="1"/>
  <c r="AD23" i="14"/>
  <c r="E18" i="9" s="1"/>
  <c r="AE23" i="14"/>
  <c r="E19" i="9" s="1"/>
  <c r="Z23" i="14"/>
  <c r="E14" i="9" s="1"/>
  <c r="BC23" i="14"/>
  <c r="E45" i="9" s="1"/>
  <c r="AF23" i="14"/>
  <c r="E20" i="9" s="1"/>
  <c r="AL23" i="14"/>
  <c r="E26" i="9" s="1"/>
  <c r="BB23" i="14"/>
  <c r="E44" i="9" s="1"/>
  <c r="AQ23" i="14"/>
  <c r="E32" i="9" s="1"/>
  <c r="AC23" i="14"/>
  <c r="E17" i="9" s="1"/>
  <c r="AR23" i="14"/>
  <c r="E33" i="9" s="1"/>
  <c r="AB23" i="14"/>
  <c r="E16" i="9" s="1"/>
  <c r="AA23" i="14"/>
  <c r="E15" i="9" s="1"/>
  <c r="BF23" i="14"/>
  <c r="E48" i="9" s="1"/>
  <c r="AW23" i="14"/>
  <c r="E39" i="9" s="1"/>
  <c r="BC19" i="7"/>
  <c r="BG19" i="7"/>
  <c r="BF19" i="7"/>
  <c r="BD19" i="7"/>
  <c r="BE19" i="7"/>
  <c r="BE16" i="7"/>
  <c r="BD16" i="7"/>
  <c r="BF16" i="7"/>
  <c r="BC16" i="7"/>
  <c r="BG16" i="7"/>
  <c r="BD22" i="7"/>
  <c r="BC22" i="7"/>
  <c r="BG22" i="7"/>
  <c r="BE22" i="7"/>
  <c r="BF22" i="7"/>
  <c r="BE21" i="7"/>
  <c r="BD21" i="7"/>
  <c r="BF21" i="7"/>
  <c r="BC21" i="7"/>
  <c r="BG21" i="7"/>
  <c r="BD17" i="7"/>
  <c r="BC17" i="7"/>
  <c r="BG17" i="7"/>
  <c r="BE17" i="7"/>
  <c r="BF17" i="7"/>
  <c r="BF20" i="7"/>
  <c r="BE20" i="7"/>
  <c r="BC20" i="7"/>
  <c r="BG20" i="7"/>
  <c r="BD20" i="7"/>
  <c r="BF14" i="7"/>
  <c r="BE14" i="7"/>
  <c r="BC14" i="7"/>
  <c r="BG14" i="7"/>
  <c r="BD14" i="7"/>
  <c r="BD13" i="7"/>
  <c r="BE13" i="7"/>
  <c r="BF13" i="7"/>
  <c r="BC13" i="7"/>
  <c r="BG13" i="7"/>
  <c r="BL23" i="7" l="1"/>
  <c r="F54" i="9"/>
  <c r="R54" i="9" s="1"/>
  <c r="W54" i="9" s="1"/>
  <c r="Y54" i="9" s="1"/>
  <c r="Z54" i="9" s="1"/>
  <c r="J54" i="9" s="1"/>
  <c r="F55" i="9"/>
  <c r="R55" i="9" s="1"/>
  <c r="W55" i="9" s="1"/>
  <c r="BM23" i="7"/>
  <c r="D55" i="9" s="1"/>
  <c r="BJ23" i="7"/>
  <c r="D52" i="9" s="1"/>
  <c r="BI23" i="7"/>
  <c r="D51" i="9" s="1"/>
  <c r="Q49" i="9"/>
  <c r="V49" i="9" s="1"/>
  <c r="Q46" i="9"/>
  <c r="V46" i="9" s="1"/>
  <c r="Q47" i="9"/>
  <c r="V47" i="9" s="1"/>
  <c r="Q45" i="9"/>
  <c r="V45" i="9" s="1"/>
  <c r="Q44" i="9"/>
  <c r="V44" i="9" s="1"/>
  <c r="Q48" i="9"/>
  <c r="V48" i="9" s="1"/>
  <c r="BK23" i="7"/>
  <c r="D53" i="9" s="1"/>
  <c r="BD23" i="7"/>
  <c r="D46" i="9" s="1"/>
  <c r="P46" i="9" s="1"/>
  <c r="U46" i="9" s="1"/>
  <c r="BC23" i="7"/>
  <c r="D45" i="9" s="1"/>
  <c r="P45" i="9" s="1"/>
  <c r="U45" i="9" s="1"/>
  <c r="Y45" i="9" s="1"/>
  <c r="Z45" i="9" s="1"/>
  <c r="J45" i="9" s="1"/>
  <c r="BF23" i="7"/>
  <c r="D48" i="9" s="1"/>
  <c r="P48" i="9" s="1"/>
  <c r="U48" i="9" s="1"/>
  <c r="BE23" i="7"/>
  <c r="D47" i="9" s="1"/>
  <c r="P47" i="9" s="1"/>
  <c r="U47" i="9" s="1"/>
  <c r="Y47" i="9" s="1"/>
  <c r="Z47" i="9" s="1"/>
  <c r="J47" i="9" s="1"/>
  <c r="BG23" i="7"/>
  <c r="D49" i="9" s="1"/>
  <c r="P49" i="9" s="1"/>
  <c r="U49" i="9" s="1"/>
  <c r="AD20" i="7"/>
  <c r="AB16" i="7"/>
  <c r="AS20" i="7"/>
  <c r="AJ20" i="7"/>
  <c r="AC20" i="7"/>
  <c r="AM20" i="7"/>
  <c r="Z20" i="7"/>
  <c r="AR20" i="7"/>
  <c r="BA20" i="7"/>
  <c r="AK20" i="7"/>
  <c r="AV20" i="7"/>
  <c r="AU20" i="7"/>
  <c r="AE20" i="7"/>
  <c r="AX20" i="7"/>
  <c r="AW16" i="7"/>
  <c r="AC16" i="7"/>
  <c r="Z16" i="7"/>
  <c r="AO16" i="7"/>
  <c r="AV16" i="7"/>
  <c r="AN16" i="7"/>
  <c r="AP20" i="7"/>
  <c r="AH20" i="7"/>
  <c r="AS16" i="7"/>
  <c r="AG16" i="7"/>
  <c r="AR16" i="7"/>
  <c r="AF16" i="7"/>
  <c r="AZ20" i="7"/>
  <c r="AN20" i="7"/>
  <c r="AB20" i="7"/>
  <c r="AW20" i="7"/>
  <c r="AO20" i="7"/>
  <c r="AG20" i="7"/>
  <c r="AF20" i="7"/>
  <c r="AY20" i="7"/>
  <c r="AQ20" i="7"/>
  <c r="AI20" i="7"/>
  <c r="AA20" i="7"/>
  <c r="BB20" i="7"/>
  <c r="AT20" i="7"/>
  <c r="AL20" i="7"/>
  <c r="AB21" i="7"/>
  <c r="AF21" i="7"/>
  <c r="AJ21" i="7"/>
  <c r="AN21" i="7"/>
  <c r="AR21" i="7"/>
  <c r="AV21" i="7"/>
  <c r="AZ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AD21" i="7"/>
  <c r="AL21" i="7"/>
  <c r="AT21" i="7"/>
  <c r="BB21" i="7"/>
  <c r="BA16" i="7"/>
  <c r="AK16" i="7"/>
  <c r="AZ16" i="7"/>
  <c r="AJ16" i="7"/>
  <c r="AB19" i="7"/>
  <c r="AF19" i="7"/>
  <c r="AJ19" i="7"/>
  <c r="AN19" i="7"/>
  <c r="AR19" i="7"/>
  <c r="AV19" i="7"/>
  <c r="AZ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Z19" i="7"/>
  <c r="AD19" i="7"/>
  <c r="AH19" i="7"/>
  <c r="AL19" i="7"/>
  <c r="AP19" i="7"/>
  <c r="AT19" i="7"/>
  <c r="AX19" i="7"/>
  <c r="BB19" i="7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Z13" i="7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Z22" i="7"/>
  <c r="L14" i="7"/>
  <c r="BO14" i="7" s="1"/>
  <c r="M14" i="7"/>
  <c r="BP14" i="7" s="1"/>
  <c r="N14" i="7"/>
  <c r="BQ14" i="7" s="1"/>
  <c r="O14" i="7"/>
  <c r="BR14" i="7" s="1"/>
  <c r="P14" i="7"/>
  <c r="BS14" i="7" s="1"/>
  <c r="L16" i="7"/>
  <c r="BO16" i="7" s="1"/>
  <c r="M16" i="7"/>
  <c r="BP16" i="7" s="1"/>
  <c r="N16" i="7"/>
  <c r="BQ16" i="7" s="1"/>
  <c r="O16" i="7"/>
  <c r="BR16" i="7" s="1"/>
  <c r="P16" i="7"/>
  <c r="BS16" i="7" s="1"/>
  <c r="L17" i="7"/>
  <c r="BO17" i="7" s="1"/>
  <c r="M17" i="7"/>
  <c r="BP17" i="7" s="1"/>
  <c r="N17" i="7"/>
  <c r="BQ17" i="7" s="1"/>
  <c r="O17" i="7"/>
  <c r="BR17" i="7" s="1"/>
  <c r="P17" i="7"/>
  <c r="BS17" i="7" s="1"/>
  <c r="L19" i="7"/>
  <c r="BO19" i="7" s="1"/>
  <c r="M19" i="7"/>
  <c r="BP19" i="7" s="1"/>
  <c r="N19" i="7"/>
  <c r="BQ19" i="7" s="1"/>
  <c r="O19" i="7"/>
  <c r="BR19" i="7" s="1"/>
  <c r="P19" i="7"/>
  <c r="BS19" i="7" s="1"/>
  <c r="L20" i="7"/>
  <c r="BO20" i="7" s="1"/>
  <c r="M20" i="7"/>
  <c r="BP20" i="7" s="1"/>
  <c r="N20" i="7"/>
  <c r="BQ20" i="7" s="1"/>
  <c r="O20" i="7"/>
  <c r="BR20" i="7" s="1"/>
  <c r="P20" i="7"/>
  <c r="BS20" i="7" s="1"/>
  <c r="L21" i="7"/>
  <c r="BO21" i="7" s="1"/>
  <c r="M21" i="7"/>
  <c r="BP21" i="7" s="1"/>
  <c r="N21" i="7"/>
  <c r="BQ21" i="7" s="1"/>
  <c r="O21" i="7"/>
  <c r="BR21" i="7" s="1"/>
  <c r="P21" i="7"/>
  <c r="BS21" i="7" s="1"/>
  <c r="L22" i="7"/>
  <c r="BO22" i="7" s="1"/>
  <c r="M22" i="7"/>
  <c r="BP22" i="7" s="1"/>
  <c r="N22" i="7"/>
  <c r="BQ22" i="7" s="1"/>
  <c r="O22" i="7"/>
  <c r="BR22" i="7" s="1"/>
  <c r="P22" i="7"/>
  <c r="BS22" i="7" s="1"/>
  <c r="N13" i="7"/>
  <c r="BQ13" i="7" s="1"/>
  <c r="O13" i="7"/>
  <c r="BR13" i="7" s="1"/>
  <c r="P13" i="7"/>
  <c r="BS13" i="7" s="1"/>
  <c r="M13" i="7"/>
  <c r="BP13" i="7" s="1"/>
  <c r="L13" i="7"/>
  <c r="BO13" i="7" s="1"/>
  <c r="Y48" i="9" l="1"/>
  <c r="Z48" i="9" s="1"/>
  <c r="J48" i="9" s="1"/>
  <c r="Y49" i="9"/>
  <c r="Z49" i="9" s="1"/>
  <c r="J49" i="9" s="1"/>
  <c r="Y46" i="9"/>
  <c r="Z46" i="9" s="1"/>
  <c r="J46" i="9" s="1"/>
  <c r="M46" i="9"/>
  <c r="K46" i="9" s="1"/>
  <c r="A46" i="9" s="1"/>
  <c r="M45" i="9"/>
  <c r="N45" i="9" s="1"/>
  <c r="M48" i="9"/>
  <c r="N48" i="9" s="1"/>
  <c r="M47" i="9"/>
  <c r="K47" i="9" s="1"/>
  <c r="A47" i="9" s="1"/>
  <c r="M49" i="9"/>
  <c r="K49" i="9" s="1"/>
  <c r="A49" i="9" s="1"/>
  <c r="M51" i="9"/>
  <c r="P51" i="9"/>
  <c r="U51" i="9" s="1"/>
  <c r="Y51" i="9" s="1"/>
  <c r="Z51" i="9" s="1"/>
  <c r="J51" i="9" s="1"/>
  <c r="P55" i="9"/>
  <c r="U55" i="9" s="1"/>
  <c r="Y55" i="9" s="1"/>
  <c r="Z55" i="9" s="1"/>
  <c r="J55" i="9" s="1"/>
  <c r="M55" i="9"/>
  <c r="P52" i="9"/>
  <c r="U52" i="9" s="1"/>
  <c r="Y52" i="9" s="1"/>
  <c r="Z52" i="9" s="1"/>
  <c r="J52" i="9" s="1"/>
  <c r="M52" i="9"/>
  <c r="M53" i="9"/>
  <c r="P53" i="9"/>
  <c r="U53" i="9" s="1"/>
  <c r="Y53" i="9" s="1"/>
  <c r="Z53" i="9" s="1"/>
  <c r="J53" i="9" s="1"/>
  <c r="P54" i="9"/>
  <c r="U54" i="9" s="1"/>
  <c r="M54" i="9"/>
  <c r="BT16" i="7"/>
  <c r="BT21" i="7"/>
  <c r="BT22" i="7"/>
  <c r="BT17" i="7"/>
  <c r="BT14" i="7"/>
  <c r="BT20" i="7"/>
  <c r="BT13" i="7"/>
  <c r="BT19" i="7"/>
  <c r="R39" i="9"/>
  <c r="W39" i="9" s="1"/>
  <c r="R43" i="9"/>
  <c r="W43" i="9" s="1"/>
  <c r="R42" i="9"/>
  <c r="W42" i="9" s="1"/>
  <c r="S39" i="9"/>
  <c r="X39" i="9" s="1"/>
  <c r="R41" i="9"/>
  <c r="W41" i="9" s="1"/>
  <c r="R40" i="9"/>
  <c r="W40" i="9" s="1"/>
  <c r="S42" i="9"/>
  <c r="X42" i="9" s="1"/>
  <c r="S41" i="9"/>
  <c r="X41" i="9" s="1"/>
  <c r="S40" i="9"/>
  <c r="X40" i="9" s="1"/>
  <c r="S43" i="9"/>
  <c r="X43" i="9" s="1"/>
  <c r="AM23" i="7"/>
  <c r="D27" i="9" s="1"/>
  <c r="S38" i="9"/>
  <c r="X38" i="9" s="1"/>
  <c r="R38" i="9"/>
  <c r="W38" i="9" s="1"/>
  <c r="Q42" i="9"/>
  <c r="V42" i="9" s="1"/>
  <c r="Q43" i="9"/>
  <c r="V43" i="9" s="1"/>
  <c r="Q40" i="9"/>
  <c r="V40" i="9" s="1"/>
  <c r="AY23" i="7"/>
  <c r="D41" i="9" s="1"/>
  <c r="AI23" i="7"/>
  <c r="D23" i="9" s="1"/>
  <c r="AU23" i="7"/>
  <c r="D36" i="9" s="1"/>
  <c r="AQ23" i="7"/>
  <c r="D32" i="9" s="1"/>
  <c r="AE23" i="7"/>
  <c r="D19" i="9" s="1"/>
  <c r="AA23" i="7"/>
  <c r="D15" i="9" s="1"/>
  <c r="AP23" i="7"/>
  <c r="D31" i="9" s="1"/>
  <c r="AH23" i="7"/>
  <c r="D22" i="9" s="1"/>
  <c r="Z23" i="7"/>
  <c r="D14" i="9" s="1"/>
  <c r="AX23" i="7"/>
  <c r="D40" i="9" s="1"/>
  <c r="AW23" i="7"/>
  <c r="D39" i="9" s="1"/>
  <c r="AO23" i="7"/>
  <c r="D30" i="9" s="1"/>
  <c r="AG23" i="7"/>
  <c r="D21" i="9" s="1"/>
  <c r="AV23" i="7"/>
  <c r="D38" i="9" s="1"/>
  <c r="P38" i="9" s="1"/>
  <c r="U38" i="9" s="1"/>
  <c r="AN23" i="7"/>
  <c r="AF23" i="7"/>
  <c r="D20" i="9" s="1"/>
  <c r="BB23" i="7"/>
  <c r="D44" i="9" s="1"/>
  <c r="AT23" i="7"/>
  <c r="D35" i="9" s="1"/>
  <c r="AL23" i="7"/>
  <c r="D26" i="9" s="1"/>
  <c r="AD23" i="7"/>
  <c r="D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AB23" i="7"/>
  <c r="D16" i="9" s="1"/>
  <c r="Q39" i="9"/>
  <c r="V39" i="9" s="1"/>
  <c r="Q38" i="9"/>
  <c r="V38" i="9" s="1"/>
  <c r="P23" i="7"/>
  <c r="G23" i="7" s="1"/>
  <c r="N23" i="7"/>
  <c r="E23" i="7" s="1"/>
  <c r="L23" i="7"/>
  <c r="C23" i="7" s="1"/>
  <c r="O23" i="7"/>
  <c r="F23" i="7" s="1"/>
  <c r="M23" i="7"/>
  <c r="D23" i="7" s="1"/>
  <c r="Y38" i="9" l="1"/>
  <c r="Z38" i="9" s="1"/>
  <c r="J38" i="9" s="1"/>
  <c r="K45" i="9"/>
  <c r="A45" i="9" s="1"/>
  <c r="K48" i="9"/>
  <c r="A48" i="9" s="1"/>
  <c r="N47" i="9"/>
  <c r="N46" i="9"/>
  <c r="N49" i="9"/>
  <c r="P44" i="9"/>
  <c r="U44" i="9" s="1"/>
  <c r="Y44" i="9" s="1"/>
  <c r="Z44" i="9" s="1"/>
  <c r="J44" i="9" s="1"/>
  <c r="M44" i="9"/>
  <c r="N55" i="9"/>
  <c r="K55" i="9"/>
  <c r="A55" i="9" s="1"/>
  <c r="N53" i="9"/>
  <c r="K53" i="9"/>
  <c r="A53" i="9" s="1"/>
  <c r="N54" i="9"/>
  <c r="K54" i="9"/>
  <c r="A54" i="9" s="1"/>
  <c r="N52" i="9"/>
  <c r="K52" i="9"/>
  <c r="A52" i="9" s="1"/>
  <c r="K51" i="9"/>
  <c r="A51" i="9" s="1"/>
  <c r="N51" i="9"/>
  <c r="P41" i="9"/>
  <c r="U41" i="9" s="1"/>
  <c r="P43" i="9"/>
  <c r="U43" i="9" s="1"/>
  <c r="Y43" i="9" s="1"/>
  <c r="Z43" i="9" s="1"/>
  <c r="J43" i="9" s="1"/>
  <c r="P42" i="9"/>
  <c r="U42" i="9" s="1"/>
  <c r="Y42" i="9" s="1"/>
  <c r="Z42" i="9" s="1"/>
  <c r="J42" i="9" s="1"/>
  <c r="P39" i="9"/>
  <c r="U39" i="9" s="1"/>
  <c r="Y39" i="9" s="1"/>
  <c r="Z39" i="9" s="1"/>
  <c r="J39" i="9" s="1"/>
  <c r="P40" i="9"/>
  <c r="U40" i="9" s="1"/>
  <c r="Y40" i="9" s="1"/>
  <c r="Z40" i="9" s="1"/>
  <c r="J40" i="9" s="1"/>
  <c r="X57" i="9"/>
  <c r="W57" i="9"/>
  <c r="M23" i="9"/>
  <c r="N23" i="9" s="1"/>
  <c r="A23" i="9" s="1"/>
  <c r="P23" i="9" s="1"/>
  <c r="M30" i="9"/>
  <c r="N30" i="9" s="1"/>
  <c r="A30" i="9" s="1"/>
  <c r="P30" i="9" s="1"/>
  <c r="Q41" i="9"/>
  <c r="V41" i="9" s="1"/>
  <c r="V57" i="9" s="1"/>
  <c r="M18" i="9"/>
  <c r="N18" i="9" s="1"/>
  <c r="A18" i="9" s="1"/>
  <c r="P18" i="9" s="1"/>
  <c r="M34" i="9"/>
  <c r="N34" i="9" s="1"/>
  <c r="A34" i="9" s="1"/>
  <c r="P34" i="9" s="1"/>
  <c r="M17" i="9"/>
  <c r="N17" i="9" s="1"/>
  <c r="A17" i="9" s="1"/>
  <c r="P17" i="9" s="1"/>
  <c r="M27" i="9"/>
  <c r="N27" i="9" s="1"/>
  <c r="A27" i="9" s="1"/>
  <c r="P27" i="9" s="1"/>
  <c r="M21" i="9"/>
  <c r="N21" i="9" s="1"/>
  <c r="A21" i="9" s="1"/>
  <c r="P21" i="9" s="1"/>
  <c r="M36" i="9"/>
  <c r="N36" i="9" s="1"/>
  <c r="A36" i="9" s="1"/>
  <c r="P36" i="9" s="1"/>
  <c r="M14" i="9"/>
  <c r="N14" i="9" s="1"/>
  <c r="A14" i="9" s="1"/>
  <c r="P14" i="9" s="1"/>
  <c r="M16" i="9"/>
  <c r="N16" i="9" s="1"/>
  <c r="A16" i="9" s="1"/>
  <c r="P16" i="9" s="1"/>
  <c r="M33" i="9"/>
  <c r="N33" i="9" s="1"/>
  <c r="A33" i="9" s="1"/>
  <c r="P33" i="9" s="1"/>
  <c r="M38" i="9"/>
  <c r="M15" i="9"/>
  <c r="N15" i="9" s="1"/>
  <c r="A15" i="9" s="1"/>
  <c r="P15" i="9" s="1"/>
  <c r="M24" i="9"/>
  <c r="N24" i="9" s="1"/>
  <c r="A24" i="9" s="1"/>
  <c r="P24" i="9" s="1"/>
  <c r="M28" i="9"/>
  <c r="M19" i="9"/>
  <c r="N19" i="9" s="1"/>
  <c r="A19" i="9" s="1"/>
  <c r="P19" i="9" s="1"/>
  <c r="M22" i="9"/>
  <c r="N22" i="9" s="1"/>
  <c r="A22" i="9" s="1"/>
  <c r="P22" i="9" s="1"/>
  <c r="M25" i="9"/>
  <c r="N25" i="9" s="1"/>
  <c r="A25" i="9" s="1"/>
  <c r="P25" i="9" s="1"/>
  <c r="M26" i="9"/>
  <c r="N26" i="9" s="1"/>
  <c r="A26" i="9" s="1"/>
  <c r="P26" i="9" s="1"/>
  <c r="M31" i="9"/>
  <c r="N31" i="9" s="1"/>
  <c r="A31" i="9" s="1"/>
  <c r="P31" i="9" s="1"/>
  <c r="M32" i="9"/>
  <c r="N32" i="9" s="1"/>
  <c r="A32" i="9" s="1"/>
  <c r="P32" i="9" s="1"/>
  <c r="M35" i="9"/>
  <c r="N35" i="9" s="1"/>
  <c r="A35" i="9" s="1"/>
  <c r="P35" i="9" s="1"/>
  <c r="M20" i="9"/>
  <c r="N20" i="9" s="1"/>
  <c r="A20" i="9" s="1"/>
  <c r="P20" i="9" s="1"/>
  <c r="Y41" i="9" l="1"/>
  <c r="Z41" i="9" s="1"/>
  <c r="J41" i="9" s="1"/>
  <c r="N44" i="9"/>
  <c r="K44" i="9"/>
  <c r="A44" i="9" s="1"/>
  <c r="M50" i="9"/>
  <c r="P50" i="9"/>
  <c r="U50" i="9" s="1"/>
  <c r="N28" i="9"/>
  <c r="A28" i="9"/>
  <c r="M43" i="9"/>
  <c r="M40" i="9"/>
  <c r="N40" i="9" s="1"/>
  <c r="M39" i="9"/>
  <c r="N39" i="9" s="1"/>
  <c r="M42" i="9"/>
  <c r="N42" i="9" s="1"/>
  <c r="M41" i="9"/>
  <c r="N41" i="9" s="1"/>
  <c r="N38" i="9"/>
  <c r="K38" i="9"/>
  <c r="A38" i="9" s="1"/>
  <c r="U57" i="9" l="1"/>
  <c r="U61" i="9" s="1"/>
  <c r="Y50" i="9"/>
  <c r="Z50" i="9" s="1"/>
  <c r="J50" i="9" s="1"/>
  <c r="J57" i="9" s="1"/>
  <c r="A59" i="9" s="1"/>
  <c r="K43" i="9"/>
  <c r="A43" i="9" s="1"/>
  <c r="N50" i="9"/>
  <c r="K50" i="9"/>
  <c r="A50" i="9" s="1"/>
  <c r="P28" i="9"/>
  <c r="P62" i="9" s="1"/>
  <c r="A57" i="9" s="1"/>
  <c r="K39" i="9"/>
  <c r="A39" i="9" s="1"/>
  <c r="K40" i="9"/>
  <c r="A40" i="9" s="1"/>
  <c r="N43" i="9"/>
  <c r="K41" i="9"/>
  <c r="A41" i="9" s="1"/>
  <c r="K42" i="9"/>
  <c r="A42" i="9" s="1"/>
  <c r="L59" i="9" l="1"/>
  <c r="L57" i="9"/>
  <c r="L61" i="9" s="1"/>
  <c r="A61" i="9" s="1"/>
</calcChain>
</file>

<file path=xl/sharedStrings.xml><?xml version="1.0" encoding="utf-8"?>
<sst xmlns="http://schemas.openxmlformats.org/spreadsheetml/2006/main" count="229" uniqueCount="91">
  <si>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</si>
  <si>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</si>
  <si>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</si>
  <si>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</si>
  <si>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</si>
  <si>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</si>
  <si>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</si>
  <si>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</si>
  <si>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</si>
  <si>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</si>
  <si>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</si>
  <si>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</si>
  <si>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</si>
  <si>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</si>
  <si>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</si>
  <si>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</si>
  <si>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</si>
  <si>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</si>
  <si>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</si>
  <si>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</si>
  <si>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</si>
  <si>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</si>
  <si>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</si>
  <si>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</si>
  <si>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</si>
  <si>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</si>
  <si>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</si>
  <si>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</si>
  <si>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</si>
  <si>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</si>
  <si>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</si>
  <si>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</si>
  <si>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L     U      N      C      H            B      R       E       A        K</t>
  </si>
  <si>
    <t>CURRICULUM CONTENT CHECKLIST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</si>
  <si>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</si>
  <si>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</si>
  <si>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</si>
  <si>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</si>
  <si>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</si>
  <si>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</si>
  <si>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</si>
  <si>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</si>
  <si>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</si>
  <si>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</si>
  <si>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</si>
  <si>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>1ST SEM</t>
  </si>
  <si>
    <t>2ND SEM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</si>
  <si>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</si>
  <si>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</si>
  <si>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</si>
  <si>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</si>
  <si>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</si>
  <si>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</si>
  <si>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</si>
  <si>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</si>
  <si>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</si>
  <si>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</si>
  <si>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</si>
  <si>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</si>
  <si>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</si>
  <si>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</si>
  <si>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</si>
  <si>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</si>
  <si>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</si>
  <si>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</si>
  <si>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</si>
  <si>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</si>
  <si>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With Deficiencies (Core and applied subjects)</t>
  </si>
  <si>
    <t>With Deficiencies (Specialized subjects)</t>
  </si>
  <si>
    <t xml:space="preserve">  </t>
  </si>
  <si>
    <t>RAC(PACU/CRE) Servicing</t>
  </si>
  <si>
    <t>TVL TRACK- INDUSTRIAL ARTS STRAND</t>
  </si>
  <si>
    <t>Automotive Servicing (640 hours)</t>
  </si>
  <si>
    <t>Carpentry (640 hours)</t>
  </si>
  <si>
    <t>Consumer Electronics Servicing (640 hours)</t>
  </si>
  <si>
    <t>Electrical Installation and Maintenance (640 hours)</t>
  </si>
  <si>
    <t>Masonry (320 hours)</t>
  </si>
  <si>
    <t>Plumbing (320 hours NC I, 640 hours NC II)</t>
  </si>
  <si>
    <t>Refrigeration and Air-conditioning Servicing (640 hours)</t>
  </si>
  <si>
    <t>Shielded Metal Arc Welding (320 hours NC I, 640 hours NC II)</t>
  </si>
  <si>
    <t>Tile Setting (320 hours)</t>
  </si>
  <si>
    <t>Motorcycle/Small Engine Servicing</t>
  </si>
  <si>
    <t>Driving</t>
  </si>
  <si>
    <t>Construction Painting</t>
  </si>
  <si>
    <t>Instrumentation and Control Servicing</t>
  </si>
  <si>
    <t>Mechatronics Servicing</t>
  </si>
  <si>
    <t>Machining</t>
  </si>
  <si>
    <t>Gas Metal Arc Welding</t>
  </si>
  <si>
    <t>Gas Tungsten Arc Welding</t>
  </si>
  <si>
    <t>Earth and Life Science</t>
  </si>
  <si>
    <t>Physical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</si>
</sst>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  <font>
      <b/>
      <sz val="11"/>
      <name val="Arial Narrow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3" borderId="1" xfId="1" applyFont="1" applyFill="1" applyBorder="1" applyAlignment="1" applyProtection="1">
      <alignment horizontal="center" vertical="center"/>
    </xf>
    <xf numFmtId="0" fontId="19" fillId="14" borderId="1" xfId="1" applyFont="1" applyFill="1" applyBorder="1" applyAlignment="1" applyProtection="1">
      <alignment horizontal="center" vertical="center"/>
    </xf>
    <xf numFmtId="0" fontId="33" fillId="14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4" borderId="1" xfId="1" applyFont="1" applyFill="1" applyBorder="1" applyAlignment="1" applyProtection="1">
      <alignment horizontal="center" vertical="center"/>
    </xf>
    <xf numFmtId="0" fontId="33" fillId="14" borderId="1" xfId="0" applyFont="1" applyFill="1" applyBorder="1" applyProtection="1"/>
    <xf numFmtId="0" fontId="29" fillId="14" borderId="1" xfId="1" applyFont="1" applyFill="1" applyBorder="1" applyAlignment="1" applyProtection="1">
      <alignment horizontal="center" vertical="center"/>
    </xf>
    <xf numFmtId="0" fontId="36" fillId="14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center"/>
      <protection locked="0"/>
    </xf>
    <xf numFmtId="0" fontId="36" fillId="15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2" fontId="41" fillId="0" borderId="0" xfId="1" applyNumberFormat="1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1" fontId="41" fillId="0" borderId="0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ont>
        <color theme="0"/>
      </font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0000FF"/>
      <color rgb="FFFF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U29"/>
  <sheetViews>
    <sheetView tabSelected="1" zoomScale="120" zoomScaleNormal="120" workbookViewId="0">
      <selection activeCell="C19" sqref="C19:F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3" width="9.140625" hidden="1" customWidth="1"/>
    <col min="74" max="74" width="9.140625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/>
      <c r="D13" s="26"/>
      <c r="E13" s="26"/>
      <c r="F13" s="26"/>
      <c r="G13" s="26"/>
      <c r="H13" s="22"/>
      <c r="I13" s="2"/>
      <c r="L13">
        <f>IF(C13="",0,1)</f>
        <v>0</v>
      </c>
      <c r="M13">
        <f>IF(D13="",0,1)</f>
        <v>0</v>
      </c>
      <c r="N13">
        <f>IF(E13="",0,1)</f>
        <v>0</v>
      </c>
      <c r="O13">
        <f>IF(F13="",0,1)</f>
        <v>0</v>
      </c>
      <c r="P13">
        <f>IF(G13="",0,1)</f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0</v>
      </c>
      <c r="X13" s="19">
        <f>W13/4</f>
        <v>0</v>
      </c>
      <c r="Z13" s="27">
        <f>IF($X$13=Z12,Z12,0)</f>
        <v>0</v>
      </c>
      <c r="AA13" s="27">
        <f>IF($X$13=AA12,AA12,0)</f>
        <v>0</v>
      </c>
      <c r="AB13" s="27">
        <f t="shared" ref="AB13:BB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ref="BC13:BG13" si="1">IF($X$13=BC12,BC12,0)</f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ref="BH13:BK13" si="2">IF($X$13=BH12,BH12,0)</f>
        <v>0</v>
      </c>
      <c r="BI13" s="27">
        <f t="shared" si="2"/>
        <v>0</v>
      </c>
      <c r="BJ13" s="27">
        <f t="shared" si="2"/>
        <v>0</v>
      </c>
      <c r="BK13" s="27">
        <f t="shared" si="2"/>
        <v>0</v>
      </c>
      <c r="BL13" s="27">
        <f t="shared" ref="BL13:BM13" si="3">IF($X$13=BL12,BL12,0)</f>
        <v>0</v>
      </c>
      <c r="BM13" s="27">
        <f t="shared" si="3"/>
        <v>0</v>
      </c>
      <c r="BO13" s="27">
        <f>IF(L13&gt;0,1,0)</f>
        <v>0</v>
      </c>
      <c r="BP13" s="27">
        <f>IF(M13&gt;0,1,0)</f>
        <v>0</v>
      </c>
      <c r="BQ13" s="27">
        <f>IF(N13&gt;0,1,0)</f>
        <v>0</v>
      </c>
      <c r="BR13" s="27">
        <f>IF(O13&gt;0,1,0)</f>
        <v>0</v>
      </c>
      <c r="BS13" s="27">
        <f>IF(P13&gt;0,1,0)</f>
        <v>0</v>
      </c>
      <c r="BT13" s="27">
        <f>SUM(BO13:BS13)</f>
        <v>0</v>
      </c>
    </row>
    <row r="14" spans="1:72" ht="26.25" customHeight="1">
      <c r="A14" s="48">
        <v>0.36458333333333331</v>
      </c>
      <c r="B14" s="49">
        <v>0.40625</v>
      </c>
      <c r="C14" s="26"/>
      <c r="D14" s="26"/>
      <c r="E14" s="26"/>
      <c r="F14" s="26"/>
      <c r="G14" s="26"/>
      <c r="H14" s="22"/>
      <c r="I14" s="2"/>
      <c r="L14">
        <f t="shared" ref="L14:L22" si="4">IF(C14="",0,1)</f>
        <v>0</v>
      </c>
      <c r="M14">
        <f t="shared" ref="M14:M22" si="5">IF(D14="",0,1)</f>
        <v>0</v>
      </c>
      <c r="N14">
        <f t="shared" ref="N14:N22" si="6">IF(E14="",0,1)</f>
        <v>0</v>
      </c>
      <c r="O14">
        <f t="shared" ref="O14:O22" si="7">IF(F14="",0,1)</f>
        <v>0</v>
      </c>
      <c r="P14">
        <f t="shared" ref="P14:P22" si="8">IF(G14="",0,1)</f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0</v>
      </c>
      <c r="W14" s="19">
        <f t="shared" ref="W14:W22" si="9">R14+S14+T14+U14+V14</f>
        <v>0</v>
      </c>
      <c r="X14" s="19">
        <f t="shared" ref="X14:X22" si="10">W14/4</f>
        <v>0</v>
      </c>
      <c r="Z14" s="27">
        <f>IF($X$14=Z12,Z12,0)</f>
        <v>0</v>
      </c>
      <c r="AA14" s="27">
        <f t="shared" ref="AA14:BB14" si="11">IF($X$14=AA12,AA12,0)</f>
        <v>0</v>
      </c>
      <c r="AB14" s="27">
        <f t="shared" si="11"/>
        <v>0</v>
      </c>
      <c r="AC14" s="27">
        <f t="shared" si="11"/>
        <v>0</v>
      </c>
      <c r="AD14" s="27">
        <f t="shared" si="11"/>
        <v>0</v>
      </c>
      <c r="AE14" s="27">
        <f t="shared" si="11"/>
        <v>0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27">
        <f t="shared" si="11"/>
        <v>0</v>
      </c>
      <c r="AQ14" s="27">
        <f t="shared" si="11"/>
        <v>0</v>
      </c>
      <c r="AR14" s="27">
        <f t="shared" si="11"/>
        <v>0</v>
      </c>
      <c r="AS14" s="27">
        <f t="shared" si="11"/>
        <v>0</v>
      </c>
      <c r="AT14" s="27">
        <f t="shared" si="11"/>
        <v>0</v>
      </c>
      <c r="AU14" s="27">
        <f t="shared" si="11"/>
        <v>0</v>
      </c>
      <c r="AV14" s="27">
        <f t="shared" si="11"/>
        <v>0</v>
      </c>
      <c r="AW14" s="27">
        <f t="shared" si="11"/>
        <v>0</v>
      </c>
      <c r="AX14" s="27">
        <f t="shared" si="11"/>
        <v>0</v>
      </c>
      <c r="AY14" s="27">
        <f t="shared" si="11"/>
        <v>0</v>
      </c>
      <c r="AZ14" s="27">
        <f t="shared" si="11"/>
        <v>0</v>
      </c>
      <c r="BA14" s="27">
        <f t="shared" si="11"/>
        <v>0</v>
      </c>
      <c r="BB14" s="27">
        <f t="shared" si="11"/>
        <v>0</v>
      </c>
      <c r="BC14" s="27">
        <f t="shared" ref="BC14:BG14" si="12">IF($X$14=BC12,BC12,0)</f>
        <v>0</v>
      </c>
      <c r="BD14" s="27">
        <f t="shared" si="12"/>
        <v>0</v>
      </c>
      <c r="BE14" s="27">
        <f t="shared" si="12"/>
        <v>0</v>
      </c>
      <c r="BF14" s="27">
        <f t="shared" si="12"/>
        <v>0</v>
      </c>
      <c r="BG14" s="27">
        <f t="shared" si="12"/>
        <v>0</v>
      </c>
      <c r="BH14" s="27">
        <f t="shared" ref="BH14:BK14" si="13">IF($X$14=BH12,BH12,0)</f>
        <v>0</v>
      </c>
      <c r="BI14" s="27">
        <f t="shared" si="13"/>
        <v>0</v>
      </c>
      <c r="BJ14" s="27">
        <f t="shared" si="13"/>
        <v>0</v>
      </c>
      <c r="BK14" s="27">
        <f t="shared" si="13"/>
        <v>0</v>
      </c>
      <c r="BL14" s="27">
        <f t="shared" ref="BL14:BM14" si="14">IF($X$14=BL12,BL12,0)</f>
        <v>0</v>
      </c>
      <c r="BM14" s="27">
        <f t="shared" si="14"/>
        <v>0</v>
      </c>
      <c r="BO14" s="27">
        <f t="shared" ref="BO14:BO22" si="15">IF(L14&gt;0,1,0)</f>
        <v>0</v>
      </c>
      <c r="BP14" s="27">
        <f t="shared" ref="BP14:BP22" si="16">IF(M14&gt;0,1,0)</f>
        <v>0</v>
      </c>
      <c r="BQ14" s="27">
        <f t="shared" ref="BQ14:BQ22" si="17">IF(N14&gt;0,1,0)</f>
        <v>0</v>
      </c>
      <c r="BR14" s="27">
        <f t="shared" ref="BR14:BR22" si="18">IF(O14&gt;0,1,0)</f>
        <v>0</v>
      </c>
      <c r="BS14" s="27">
        <f t="shared" ref="BS14:BS22" si="19">IF(P14&gt;0,1,0)</f>
        <v>0</v>
      </c>
      <c r="BT14" s="27">
        <f t="shared" ref="BT14:BT22" si="20">SUM(BO14:BS14)</f>
        <v>0</v>
      </c>
    </row>
    <row r="15" spans="1:72" ht="26.25" customHeight="1">
      <c r="A15" s="48">
        <v>0.40625</v>
      </c>
      <c r="B15" s="49">
        <v>0.41666666666666669</v>
      </c>
      <c r="C15" s="84" t="s">
        <v>30</v>
      </c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15"/>
        <v>0</v>
      </c>
      <c r="BP15" s="27">
        <f t="shared" si="16"/>
        <v>0</v>
      </c>
      <c r="BQ15" s="27">
        <f t="shared" si="17"/>
        <v>0</v>
      </c>
      <c r="BR15" s="27">
        <f t="shared" si="18"/>
        <v>0</v>
      </c>
      <c r="BS15" s="27">
        <f t="shared" si="19"/>
        <v>0</v>
      </c>
      <c r="BT15" s="27">
        <f t="shared" si="20"/>
        <v>0</v>
      </c>
    </row>
    <row r="16" spans="1:72" ht="26.25" customHeight="1">
      <c r="A16" s="48">
        <v>0.41666666666666669</v>
      </c>
      <c r="B16" s="49">
        <v>0.45833333333333331</v>
      </c>
      <c r="C16" s="26"/>
      <c r="D16" s="26"/>
      <c r="E16" s="26"/>
      <c r="F16" s="26"/>
      <c r="G16" s="26" t="s">
        <v>56</v>
      </c>
      <c r="H16" s="22"/>
      <c r="I16" s="2"/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  <c r="P16">
        <f t="shared" si="8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9"/>
        <v>0</v>
      </c>
      <c r="X16" s="19">
        <f t="shared" si="10"/>
        <v>0</v>
      </c>
      <c r="Z16" s="27">
        <f>IF($X$16=Z12,Z12,0)</f>
        <v>0</v>
      </c>
      <c r="AA16" s="27">
        <f t="shared" ref="AA16:BB16" si="21">IF($X$16=AA12,AA12,0)</f>
        <v>0</v>
      </c>
      <c r="AB16" s="27">
        <f t="shared" si="21"/>
        <v>0</v>
      </c>
      <c r="AC16" s="27">
        <f t="shared" si="21"/>
        <v>0</v>
      </c>
      <c r="AD16" s="27">
        <f t="shared" si="21"/>
        <v>0</v>
      </c>
      <c r="AE16" s="27">
        <f t="shared" si="21"/>
        <v>0</v>
      </c>
      <c r="AF16" s="27">
        <f t="shared" si="21"/>
        <v>0</v>
      </c>
      <c r="AG16" s="27">
        <f t="shared" si="21"/>
        <v>0</v>
      </c>
      <c r="AH16" s="27">
        <f t="shared" si="21"/>
        <v>0</v>
      </c>
      <c r="AI16" s="27">
        <f t="shared" si="21"/>
        <v>0</v>
      </c>
      <c r="AJ16" s="27">
        <f t="shared" si="21"/>
        <v>0</v>
      </c>
      <c r="AK16" s="27">
        <f t="shared" si="21"/>
        <v>0</v>
      </c>
      <c r="AL16" s="27">
        <f t="shared" si="21"/>
        <v>0</v>
      </c>
      <c r="AM16" s="27">
        <f t="shared" si="21"/>
        <v>0</v>
      </c>
      <c r="AN16" s="27">
        <f t="shared" si="21"/>
        <v>0</v>
      </c>
      <c r="AO16" s="27">
        <f t="shared" si="21"/>
        <v>0</v>
      </c>
      <c r="AP16" s="27">
        <f t="shared" si="21"/>
        <v>0</v>
      </c>
      <c r="AQ16" s="27">
        <f t="shared" si="21"/>
        <v>0</v>
      </c>
      <c r="AR16" s="27">
        <f t="shared" si="21"/>
        <v>0</v>
      </c>
      <c r="AS16" s="27">
        <f t="shared" si="21"/>
        <v>0</v>
      </c>
      <c r="AT16" s="27">
        <f t="shared" si="21"/>
        <v>0</v>
      </c>
      <c r="AU16" s="27">
        <f t="shared" si="21"/>
        <v>0</v>
      </c>
      <c r="AV16" s="27">
        <f t="shared" si="21"/>
        <v>0</v>
      </c>
      <c r="AW16" s="27">
        <f t="shared" si="21"/>
        <v>0</v>
      </c>
      <c r="AX16" s="27">
        <f t="shared" si="21"/>
        <v>0</v>
      </c>
      <c r="AY16" s="27">
        <f t="shared" si="21"/>
        <v>0</v>
      </c>
      <c r="AZ16" s="27">
        <f t="shared" si="21"/>
        <v>0</v>
      </c>
      <c r="BA16" s="27">
        <f t="shared" si="21"/>
        <v>0</v>
      </c>
      <c r="BB16" s="27">
        <f t="shared" si="21"/>
        <v>0</v>
      </c>
      <c r="BC16" s="27">
        <f t="shared" ref="BC16:BG16" si="22">IF($X$16=BC12,BC12,0)</f>
        <v>0</v>
      </c>
      <c r="BD16" s="27">
        <f t="shared" si="22"/>
        <v>0</v>
      </c>
      <c r="BE16" s="27">
        <f t="shared" si="22"/>
        <v>0</v>
      </c>
      <c r="BF16" s="27">
        <f t="shared" si="22"/>
        <v>0</v>
      </c>
      <c r="BG16" s="27">
        <f t="shared" si="22"/>
        <v>0</v>
      </c>
      <c r="BH16" s="27">
        <f t="shared" ref="BH16:BK16" si="23">IF($X$16=BH12,BH12,0)</f>
        <v>0</v>
      </c>
      <c r="BI16" s="27">
        <f t="shared" si="23"/>
        <v>0</v>
      </c>
      <c r="BJ16" s="27">
        <f t="shared" si="23"/>
        <v>0</v>
      </c>
      <c r="BK16" s="27">
        <f t="shared" si="23"/>
        <v>0</v>
      </c>
      <c r="BL16" s="27">
        <f t="shared" ref="BL16:BM16" si="24">IF($X$16=BL12,BL12,0)</f>
        <v>0</v>
      </c>
      <c r="BM16" s="27">
        <f t="shared" si="24"/>
        <v>0</v>
      </c>
      <c r="BO16" s="27">
        <f t="shared" si="15"/>
        <v>0</v>
      </c>
      <c r="BP16" s="27">
        <f t="shared" si="16"/>
        <v>0</v>
      </c>
      <c r="BQ16" s="27">
        <f t="shared" si="17"/>
        <v>0</v>
      </c>
      <c r="BR16" s="27">
        <f t="shared" si="18"/>
        <v>0</v>
      </c>
      <c r="BS16" s="27">
        <f t="shared" si="19"/>
        <v>1</v>
      </c>
      <c r="BT16" s="27">
        <f t="shared" si="20"/>
        <v>1</v>
      </c>
    </row>
    <row r="17" spans="1:72" ht="26.25" customHeight="1">
      <c r="A17" s="48">
        <v>0.45833333333333331</v>
      </c>
      <c r="B17" s="49">
        <v>0.5</v>
      </c>
      <c r="C17" s="26"/>
      <c r="D17" s="26"/>
      <c r="E17" s="26"/>
      <c r="F17" s="26"/>
      <c r="G17" s="26"/>
      <c r="H17" s="22"/>
      <c r="I17" s="2"/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  <c r="P17">
        <f t="shared" si="8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9"/>
        <v>0</v>
      </c>
      <c r="X17" s="19">
        <f t="shared" si="10"/>
        <v>0</v>
      </c>
      <c r="Z17" s="27">
        <f>IF($X$17=Z12,Z12,0)</f>
        <v>0</v>
      </c>
      <c r="AA17" s="27">
        <f t="shared" ref="AA17:BB17" si="25">IF($X$17=AA12,AA12,0)</f>
        <v>0</v>
      </c>
      <c r="AB17" s="27">
        <f t="shared" si="25"/>
        <v>0</v>
      </c>
      <c r="AC17" s="27">
        <f t="shared" si="25"/>
        <v>0</v>
      </c>
      <c r="AD17" s="27">
        <f t="shared" si="25"/>
        <v>0</v>
      </c>
      <c r="AE17" s="27">
        <f t="shared" si="25"/>
        <v>0</v>
      </c>
      <c r="AF17" s="27">
        <f t="shared" si="25"/>
        <v>0</v>
      </c>
      <c r="AG17" s="27">
        <f t="shared" si="25"/>
        <v>0</v>
      </c>
      <c r="AH17" s="27">
        <f t="shared" si="25"/>
        <v>0</v>
      </c>
      <c r="AI17" s="27">
        <f t="shared" si="25"/>
        <v>0</v>
      </c>
      <c r="AJ17" s="27">
        <f t="shared" si="25"/>
        <v>0</v>
      </c>
      <c r="AK17" s="27">
        <f t="shared" si="25"/>
        <v>0</v>
      </c>
      <c r="AL17" s="27">
        <f t="shared" si="25"/>
        <v>0</v>
      </c>
      <c r="AM17" s="27">
        <f t="shared" si="25"/>
        <v>0</v>
      </c>
      <c r="AN17" s="27">
        <f t="shared" si="25"/>
        <v>0</v>
      </c>
      <c r="AO17" s="27">
        <f t="shared" si="25"/>
        <v>0</v>
      </c>
      <c r="AP17" s="27">
        <f t="shared" si="25"/>
        <v>0</v>
      </c>
      <c r="AQ17" s="27">
        <f t="shared" si="25"/>
        <v>0</v>
      </c>
      <c r="AR17" s="27">
        <f t="shared" si="25"/>
        <v>0</v>
      </c>
      <c r="AS17" s="27">
        <f t="shared" si="25"/>
        <v>0</v>
      </c>
      <c r="AT17" s="27">
        <f t="shared" si="25"/>
        <v>0</v>
      </c>
      <c r="AU17" s="27">
        <f t="shared" si="25"/>
        <v>0</v>
      </c>
      <c r="AV17" s="27">
        <f t="shared" si="25"/>
        <v>0</v>
      </c>
      <c r="AW17" s="27">
        <f t="shared" si="25"/>
        <v>0</v>
      </c>
      <c r="AX17" s="27">
        <f t="shared" si="25"/>
        <v>0</v>
      </c>
      <c r="AY17" s="27">
        <f t="shared" si="25"/>
        <v>0</v>
      </c>
      <c r="AZ17" s="27">
        <f t="shared" si="25"/>
        <v>0</v>
      </c>
      <c r="BA17" s="27">
        <f t="shared" si="25"/>
        <v>0</v>
      </c>
      <c r="BB17" s="27">
        <f t="shared" si="25"/>
        <v>0</v>
      </c>
      <c r="BC17" s="27">
        <f t="shared" ref="BC17:BG17" si="26">IF($X$17=BC12,BC12,0)</f>
        <v>0</v>
      </c>
      <c r="BD17" s="27">
        <f t="shared" si="26"/>
        <v>0</v>
      </c>
      <c r="BE17" s="27">
        <f t="shared" si="26"/>
        <v>0</v>
      </c>
      <c r="BF17" s="27">
        <f t="shared" si="26"/>
        <v>0</v>
      </c>
      <c r="BG17" s="27">
        <f t="shared" si="26"/>
        <v>0</v>
      </c>
      <c r="BH17" s="27">
        <f t="shared" ref="BH17:BK17" si="27">IF($X$17=BH12,BH12,0)</f>
        <v>0</v>
      </c>
      <c r="BI17" s="27">
        <f t="shared" si="27"/>
        <v>0</v>
      </c>
      <c r="BJ17" s="27">
        <f t="shared" si="27"/>
        <v>0</v>
      </c>
      <c r="BK17" s="27">
        <f t="shared" si="27"/>
        <v>0</v>
      </c>
      <c r="BL17" s="27">
        <f t="shared" ref="BL17:BM17" si="28">IF($X$17=BL12,BL12,0)</f>
        <v>0</v>
      </c>
      <c r="BM17" s="27">
        <f t="shared" si="28"/>
        <v>0</v>
      </c>
      <c r="BO17" s="27">
        <f t="shared" si="15"/>
        <v>0</v>
      </c>
      <c r="BP17" s="27">
        <f t="shared" si="16"/>
        <v>0</v>
      </c>
      <c r="BQ17" s="27">
        <f t="shared" si="17"/>
        <v>0</v>
      </c>
      <c r="BR17" s="27">
        <f t="shared" si="18"/>
        <v>0</v>
      </c>
      <c r="BS17" s="27">
        <f t="shared" si="19"/>
        <v>0</v>
      </c>
      <c r="BT17" s="27">
        <f t="shared" si="20"/>
        <v>0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15"/>
        <v>0</v>
      </c>
      <c r="BP18" s="27">
        <f t="shared" si="16"/>
        <v>0</v>
      </c>
      <c r="BQ18" s="27">
        <f t="shared" si="17"/>
        <v>0</v>
      </c>
      <c r="BR18" s="27">
        <f t="shared" si="18"/>
        <v>0</v>
      </c>
      <c r="BS18" s="27">
        <f t="shared" si="19"/>
        <v>0</v>
      </c>
      <c r="BT18" s="27">
        <f t="shared" si="20"/>
        <v>0</v>
      </c>
    </row>
    <row r="19" spans="1:72" ht="26.25" customHeight="1">
      <c r="A19" s="48">
        <v>4.1666666666666664E-2</v>
      </c>
      <c r="B19" s="49">
        <v>8.3333333333333329E-2</v>
      </c>
      <c r="C19" s="26"/>
      <c r="D19" s="26"/>
      <c r="E19" s="26"/>
      <c r="F19" s="26"/>
      <c r="G19" s="26"/>
      <c r="H19" s="22"/>
      <c r="I19" s="2"/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  <c r="P19">
        <f t="shared" si="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9"/>
        <v>0</v>
      </c>
      <c r="X19" s="19">
        <f t="shared" si="10"/>
        <v>0</v>
      </c>
      <c r="Z19" s="27">
        <f>IF($X$19=Z12,Z12,0)</f>
        <v>0</v>
      </c>
      <c r="AA19" s="27">
        <f t="shared" ref="AA19:BB19" si="29">IF($X$19=AA12,AA12,0)</f>
        <v>0</v>
      </c>
      <c r="AB19" s="27">
        <f t="shared" si="29"/>
        <v>0</v>
      </c>
      <c r="AC19" s="27">
        <f t="shared" si="29"/>
        <v>0</v>
      </c>
      <c r="AD19" s="27">
        <f t="shared" si="29"/>
        <v>0</v>
      </c>
      <c r="AE19" s="27">
        <f t="shared" si="29"/>
        <v>0</v>
      </c>
      <c r="AF19" s="27">
        <f t="shared" si="29"/>
        <v>0</v>
      </c>
      <c r="AG19" s="27">
        <f t="shared" si="29"/>
        <v>0</v>
      </c>
      <c r="AH19" s="27">
        <f t="shared" si="29"/>
        <v>0</v>
      </c>
      <c r="AI19" s="27">
        <f t="shared" si="29"/>
        <v>0</v>
      </c>
      <c r="AJ19" s="27">
        <f t="shared" si="29"/>
        <v>0</v>
      </c>
      <c r="AK19" s="27">
        <f t="shared" si="29"/>
        <v>0</v>
      </c>
      <c r="AL19" s="27">
        <f t="shared" si="29"/>
        <v>0</v>
      </c>
      <c r="AM19" s="27">
        <f t="shared" si="29"/>
        <v>0</v>
      </c>
      <c r="AN19" s="27">
        <f t="shared" si="29"/>
        <v>0</v>
      </c>
      <c r="AO19" s="27">
        <f t="shared" si="29"/>
        <v>0</v>
      </c>
      <c r="AP19" s="27">
        <f t="shared" si="29"/>
        <v>0</v>
      </c>
      <c r="AQ19" s="27">
        <f t="shared" si="29"/>
        <v>0</v>
      </c>
      <c r="AR19" s="27">
        <f t="shared" si="29"/>
        <v>0</v>
      </c>
      <c r="AS19" s="27">
        <f t="shared" si="29"/>
        <v>0</v>
      </c>
      <c r="AT19" s="27">
        <f t="shared" si="29"/>
        <v>0</v>
      </c>
      <c r="AU19" s="27">
        <f t="shared" si="29"/>
        <v>0</v>
      </c>
      <c r="AV19" s="27">
        <f t="shared" si="29"/>
        <v>0</v>
      </c>
      <c r="AW19" s="27">
        <f t="shared" si="29"/>
        <v>0</v>
      </c>
      <c r="AX19" s="27">
        <f t="shared" si="29"/>
        <v>0</v>
      </c>
      <c r="AY19" s="27">
        <f t="shared" si="29"/>
        <v>0</v>
      </c>
      <c r="AZ19" s="27">
        <f t="shared" si="29"/>
        <v>0</v>
      </c>
      <c r="BA19" s="27">
        <f t="shared" si="29"/>
        <v>0</v>
      </c>
      <c r="BB19" s="27">
        <f t="shared" si="29"/>
        <v>0</v>
      </c>
      <c r="BC19" s="27">
        <f t="shared" ref="BC19:BG19" si="30">IF($X$19=BC12,BC12,0)</f>
        <v>0</v>
      </c>
      <c r="BD19" s="27">
        <f t="shared" si="30"/>
        <v>0</v>
      </c>
      <c r="BE19" s="27">
        <f t="shared" si="30"/>
        <v>0</v>
      </c>
      <c r="BF19" s="27">
        <f t="shared" si="30"/>
        <v>0</v>
      </c>
      <c r="BG19" s="27">
        <f t="shared" si="30"/>
        <v>0</v>
      </c>
      <c r="BH19" s="27">
        <f t="shared" ref="BH19:BK19" si="31">IF($X$19=BH12,BH12,0)</f>
        <v>0</v>
      </c>
      <c r="BI19" s="27">
        <f t="shared" si="31"/>
        <v>0</v>
      </c>
      <c r="BJ19" s="27">
        <f t="shared" si="31"/>
        <v>0</v>
      </c>
      <c r="BK19" s="27">
        <f t="shared" si="31"/>
        <v>0</v>
      </c>
      <c r="BL19" s="27">
        <f t="shared" ref="BL19:BM19" si="32">IF($X$19=BL12,BL12,0)</f>
        <v>0</v>
      </c>
      <c r="BM19" s="27">
        <f t="shared" si="32"/>
        <v>0</v>
      </c>
      <c r="BO19" s="27">
        <f t="shared" si="15"/>
        <v>0</v>
      </c>
      <c r="BP19" s="27">
        <f t="shared" si="16"/>
        <v>0</v>
      </c>
      <c r="BQ19" s="27">
        <f t="shared" si="17"/>
        <v>0</v>
      </c>
      <c r="BR19" s="27">
        <f t="shared" si="18"/>
        <v>0</v>
      </c>
      <c r="BS19" s="27">
        <f t="shared" si="19"/>
        <v>0</v>
      </c>
      <c r="BT19" s="27">
        <f t="shared" si="20"/>
        <v>0</v>
      </c>
    </row>
    <row r="20" spans="1:72" ht="26.25" customHeight="1">
      <c r="A20" s="48">
        <v>8.3333333333333329E-2</v>
      </c>
      <c r="B20" s="49">
        <v>0.125</v>
      </c>
      <c r="C20" s="26"/>
      <c r="D20" s="26"/>
      <c r="E20" s="26"/>
      <c r="F20" s="26"/>
      <c r="G20" s="26"/>
      <c r="H20" s="22"/>
      <c r="I20" s="2"/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  <c r="P20">
        <f t="shared" si="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9"/>
        <v>0</v>
      </c>
      <c r="X20" s="19">
        <f t="shared" si="10"/>
        <v>0</v>
      </c>
      <c r="Z20" s="27">
        <f>IF($X$20=Z12,Z12,0)</f>
        <v>0</v>
      </c>
      <c r="AA20" s="27">
        <f t="shared" ref="AA20:BB20" si="33">IF($X$20=AA12,AA12,0)</f>
        <v>0</v>
      </c>
      <c r="AB20" s="27">
        <f t="shared" si="33"/>
        <v>0</v>
      </c>
      <c r="AC20" s="27">
        <f t="shared" si="33"/>
        <v>0</v>
      </c>
      <c r="AD20" s="27">
        <f t="shared" si="33"/>
        <v>0</v>
      </c>
      <c r="AE20" s="27">
        <f t="shared" si="33"/>
        <v>0</v>
      </c>
      <c r="AF20" s="27">
        <f t="shared" si="33"/>
        <v>0</v>
      </c>
      <c r="AG20" s="27">
        <f t="shared" si="33"/>
        <v>0</v>
      </c>
      <c r="AH20" s="27">
        <f t="shared" si="33"/>
        <v>0</v>
      </c>
      <c r="AI20" s="27">
        <f t="shared" si="33"/>
        <v>0</v>
      </c>
      <c r="AJ20" s="27">
        <f t="shared" si="33"/>
        <v>0</v>
      </c>
      <c r="AK20" s="27">
        <f t="shared" si="33"/>
        <v>0</v>
      </c>
      <c r="AL20" s="27">
        <f t="shared" si="33"/>
        <v>0</v>
      </c>
      <c r="AM20" s="27">
        <f t="shared" si="33"/>
        <v>0</v>
      </c>
      <c r="AN20" s="27">
        <f t="shared" si="33"/>
        <v>0</v>
      </c>
      <c r="AO20" s="27">
        <f t="shared" si="33"/>
        <v>0</v>
      </c>
      <c r="AP20" s="27">
        <f t="shared" si="33"/>
        <v>0</v>
      </c>
      <c r="AQ20" s="27">
        <f t="shared" si="33"/>
        <v>0</v>
      </c>
      <c r="AR20" s="27">
        <f t="shared" si="33"/>
        <v>0</v>
      </c>
      <c r="AS20" s="27">
        <f t="shared" si="33"/>
        <v>0</v>
      </c>
      <c r="AT20" s="27">
        <f t="shared" si="33"/>
        <v>0</v>
      </c>
      <c r="AU20" s="27">
        <f t="shared" si="33"/>
        <v>0</v>
      </c>
      <c r="AV20" s="27">
        <f t="shared" si="33"/>
        <v>0</v>
      </c>
      <c r="AW20" s="27">
        <f t="shared" si="33"/>
        <v>0</v>
      </c>
      <c r="AX20" s="27">
        <f t="shared" si="33"/>
        <v>0</v>
      </c>
      <c r="AY20" s="27">
        <f t="shared" si="33"/>
        <v>0</v>
      </c>
      <c r="AZ20" s="27">
        <f t="shared" si="33"/>
        <v>0</v>
      </c>
      <c r="BA20" s="27">
        <f t="shared" si="33"/>
        <v>0</v>
      </c>
      <c r="BB20" s="27">
        <f t="shared" si="33"/>
        <v>0</v>
      </c>
      <c r="BC20" s="27">
        <f t="shared" ref="BC20:BG20" si="34">IF($X$20=BC12,BC12,0)</f>
        <v>0</v>
      </c>
      <c r="BD20" s="27">
        <f t="shared" si="34"/>
        <v>0</v>
      </c>
      <c r="BE20" s="27">
        <f t="shared" si="34"/>
        <v>0</v>
      </c>
      <c r="BF20" s="27">
        <f t="shared" si="34"/>
        <v>0</v>
      </c>
      <c r="BG20" s="27">
        <f t="shared" si="34"/>
        <v>0</v>
      </c>
      <c r="BH20" s="27">
        <f t="shared" ref="BH20:BK20" si="35">IF($X$20=BH12,BH12,0)</f>
        <v>0</v>
      </c>
      <c r="BI20" s="27">
        <f t="shared" si="35"/>
        <v>0</v>
      </c>
      <c r="BJ20" s="27">
        <f t="shared" si="35"/>
        <v>0</v>
      </c>
      <c r="BK20" s="27">
        <f t="shared" si="35"/>
        <v>0</v>
      </c>
      <c r="BL20" s="27">
        <f t="shared" ref="BL20:BM20" si="36">IF($X$20=BL12,BL12,0)</f>
        <v>0</v>
      </c>
      <c r="BM20" s="27">
        <f t="shared" si="36"/>
        <v>0</v>
      </c>
      <c r="BO20" s="27">
        <f t="shared" si="15"/>
        <v>0</v>
      </c>
      <c r="BP20" s="27">
        <f t="shared" si="16"/>
        <v>0</v>
      </c>
      <c r="BQ20" s="27">
        <f t="shared" si="17"/>
        <v>0</v>
      </c>
      <c r="BR20" s="27">
        <f t="shared" si="18"/>
        <v>0</v>
      </c>
      <c r="BS20" s="27">
        <f t="shared" si="19"/>
        <v>0</v>
      </c>
      <c r="BT20" s="27">
        <f t="shared" si="20"/>
        <v>0</v>
      </c>
    </row>
    <row r="21" spans="1:72" ht="38.25" customHeight="1">
      <c r="A21" s="48">
        <v>0.125</v>
      </c>
      <c r="B21" s="49">
        <v>0.16666666666666666</v>
      </c>
      <c r="C21" s="26"/>
      <c r="D21" s="26"/>
      <c r="E21" s="26"/>
      <c r="F21" s="26"/>
      <c r="G21" s="26"/>
      <c r="H21" s="22"/>
      <c r="I21" s="2"/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  <c r="P21">
        <f t="shared" si="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9"/>
        <v>0</v>
      </c>
      <c r="X21" s="19">
        <f t="shared" si="10"/>
        <v>0</v>
      </c>
      <c r="Z21" s="27">
        <f>IF($X$21=Z12,Z12,0)</f>
        <v>0</v>
      </c>
      <c r="AA21" s="27">
        <f t="shared" ref="AA21:BB21" si="37">IF($X$21=AA12,AA12,0)</f>
        <v>0</v>
      </c>
      <c r="AB21" s="27">
        <f t="shared" si="37"/>
        <v>0</v>
      </c>
      <c r="AC21" s="27">
        <f t="shared" si="37"/>
        <v>0</v>
      </c>
      <c r="AD21" s="27">
        <f t="shared" si="37"/>
        <v>0</v>
      </c>
      <c r="AE21" s="27">
        <f t="shared" si="37"/>
        <v>0</v>
      </c>
      <c r="AF21" s="27">
        <f t="shared" si="37"/>
        <v>0</v>
      </c>
      <c r="AG21" s="27">
        <f t="shared" si="37"/>
        <v>0</v>
      </c>
      <c r="AH21" s="27">
        <f t="shared" si="37"/>
        <v>0</v>
      </c>
      <c r="AI21" s="27">
        <f t="shared" si="37"/>
        <v>0</v>
      </c>
      <c r="AJ21" s="27">
        <f t="shared" si="37"/>
        <v>0</v>
      </c>
      <c r="AK21" s="27">
        <f t="shared" si="37"/>
        <v>0</v>
      </c>
      <c r="AL21" s="27">
        <f t="shared" si="37"/>
        <v>0</v>
      </c>
      <c r="AM21" s="27">
        <f t="shared" si="37"/>
        <v>0</v>
      </c>
      <c r="AN21" s="27">
        <f t="shared" si="37"/>
        <v>0</v>
      </c>
      <c r="AO21" s="27">
        <f t="shared" si="37"/>
        <v>0</v>
      </c>
      <c r="AP21" s="27">
        <f t="shared" si="37"/>
        <v>0</v>
      </c>
      <c r="AQ21" s="27">
        <f t="shared" si="37"/>
        <v>0</v>
      </c>
      <c r="AR21" s="27">
        <f t="shared" si="37"/>
        <v>0</v>
      </c>
      <c r="AS21" s="27">
        <f t="shared" si="37"/>
        <v>0</v>
      </c>
      <c r="AT21" s="27">
        <f t="shared" si="37"/>
        <v>0</v>
      </c>
      <c r="AU21" s="27">
        <f t="shared" si="37"/>
        <v>0</v>
      </c>
      <c r="AV21" s="27">
        <f t="shared" si="37"/>
        <v>0</v>
      </c>
      <c r="AW21" s="27">
        <f t="shared" si="37"/>
        <v>0</v>
      </c>
      <c r="AX21" s="27">
        <f t="shared" si="37"/>
        <v>0</v>
      </c>
      <c r="AY21" s="27">
        <f t="shared" si="37"/>
        <v>0</v>
      </c>
      <c r="AZ21" s="27">
        <f t="shared" si="37"/>
        <v>0</v>
      </c>
      <c r="BA21" s="27">
        <f t="shared" si="37"/>
        <v>0</v>
      </c>
      <c r="BB21" s="27">
        <f t="shared" si="37"/>
        <v>0</v>
      </c>
      <c r="BC21" s="27">
        <f t="shared" ref="BC21:BG21" si="38">IF($X$21=BC12,BC12,0)</f>
        <v>0</v>
      </c>
      <c r="BD21" s="27">
        <f t="shared" si="38"/>
        <v>0</v>
      </c>
      <c r="BE21" s="27">
        <f t="shared" si="38"/>
        <v>0</v>
      </c>
      <c r="BF21" s="27">
        <f t="shared" si="38"/>
        <v>0</v>
      </c>
      <c r="BG21" s="27">
        <f t="shared" si="38"/>
        <v>0</v>
      </c>
      <c r="BH21" s="27">
        <f t="shared" ref="BH21:BK21" si="39">IF($X$21=BH12,BH12,0)</f>
        <v>0</v>
      </c>
      <c r="BI21" s="27">
        <f t="shared" si="39"/>
        <v>0</v>
      </c>
      <c r="BJ21" s="27">
        <f t="shared" si="39"/>
        <v>0</v>
      </c>
      <c r="BK21" s="27">
        <f t="shared" si="39"/>
        <v>0</v>
      </c>
      <c r="BL21" s="27">
        <f t="shared" ref="BL21:BM21" si="40">IF($X$21=BL12,BL12,0)</f>
        <v>0</v>
      </c>
      <c r="BM21" s="27">
        <f t="shared" si="40"/>
        <v>0</v>
      </c>
      <c r="BO21" s="27">
        <f t="shared" si="15"/>
        <v>0</v>
      </c>
      <c r="BP21" s="27">
        <f t="shared" si="16"/>
        <v>0</v>
      </c>
      <c r="BQ21" s="27">
        <f t="shared" si="17"/>
        <v>0</v>
      </c>
      <c r="BR21" s="27">
        <f t="shared" si="18"/>
        <v>0</v>
      </c>
      <c r="BS21" s="27">
        <f t="shared" si="19"/>
        <v>0</v>
      </c>
      <c r="BT21" s="27">
        <f t="shared" si="20"/>
        <v>0</v>
      </c>
    </row>
    <row r="22" spans="1:72" ht="26.25" customHeight="1">
      <c r="A22" s="50">
        <v>0.16666666666666666</v>
      </c>
      <c r="B22" s="51">
        <v>0.20833333333333334</v>
      </c>
      <c r="C22" s="26"/>
      <c r="D22" s="26"/>
      <c r="E22" s="26"/>
      <c r="F22" s="26"/>
      <c r="G22" s="26"/>
      <c r="H22" s="22"/>
      <c r="I22" s="2"/>
      <c r="L22">
        <f t="shared" si="4"/>
        <v>0</v>
      </c>
      <c r="M22">
        <f t="shared" si="5"/>
        <v>0</v>
      </c>
      <c r="N22">
        <f t="shared" si="6"/>
        <v>0</v>
      </c>
      <c r="O22">
        <f t="shared" si="7"/>
        <v>0</v>
      </c>
      <c r="P22">
        <f t="shared" si="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9"/>
        <v>0</v>
      </c>
      <c r="X22" s="19">
        <f t="shared" si="10"/>
        <v>0</v>
      </c>
      <c r="Z22" s="27">
        <f>IF($X$22=Z12,Z12,0)</f>
        <v>0</v>
      </c>
      <c r="AA22" s="27">
        <f t="shared" ref="AA22:BB22" si="41">IF($X$22=AA12,AA12,0)</f>
        <v>0</v>
      </c>
      <c r="AB22" s="27">
        <f t="shared" si="41"/>
        <v>0</v>
      </c>
      <c r="AC22" s="27">
        <f t="shared" si="41"/>
        <v>0</v>
      </c>
      <c r="AD22" s="27">
        <f t="shared" si="41"/>
        <v>0</v>
      </c>
      <c r="AE22" s="27">
        <f t="shared" si="41"/>
        <v>0</v>
      </c>
      <c r="AF22" s="27">
        <f t="shared" si="41"/>
        <v>0</v>
      </c>
      <c r="AG22" s="27">
        <f t="shared" si="41"/>
        <v>0</v>
      </c>
      <c r="AH22" s="27">
        <f t="shared" si="41"/>
        <v>0</v>
      </c>
      <c r="AI22" s="27">
        <f t="shared" si="41"/>
        <v>0</v>
      </c>
      <c r="AJ22" s="27">
        <f t="shared" si="41"/>
        <v>0</v>
      </c>
      <c r="AK22" s="27">
        <f t="shared" si="41"/>
        <v>0</v>
      </c>
      <c r="AL22" s="27">
        <f t="shared" si="41"/>
        <v>0</v>
      </c>
      <c r="AM22" s="27">
        <f t="shared" si="41"/>
        <v>0</v>
      </c>
      <c r="AN22" s="27">
        <f t="shared" si="41"/>
        <v>0</v>
      </c>
      <c r="AO22" s="27">
        <f t="shared" si="41"/>
        <v>0</v>
      </c>
      <c r="AP22" s="27">
        <f t="shared" si="41"/>
        <v>0</v>
      </c>
      <c r="AQ22" s="27">
        <f t="shared" si="41"/>
        <v>0</v>
      </c>
      <c r="AR22" s="27">
        <f t="shared" si="41"/>
        <v>0</v>
      </c>
      <c r="AS22" s="27">
        <f t="shared" si="41"/>
        <v>0</v>
      </c>
      <c r="AT22" s="27">
        <f t="shared" si="41"/>
        <v>0</v>
      </c>
      <c r="AU22" s="27">
        <f t="shared" si="41"/>
        <v>0</v>
      </c>
      <c r="AV22" s="27">
        <f t="shared" si="41"/>
        <v>0</v>
      </c>
      <c r="AW22" s="27">
        <f t="shared" si="41"/>
        <v>0</v>
      </c>
      <c r="AX22" s="27">
        <f t="shared" si="41"/>
        <v>0</v>
      </c>
      <c r="AY22" s="27">
        <f t="shared" si="41"/>
        <v>0</v>
      </c>
      <c r="AZ22" s="27">
        <f t="shared" si="41"/>
        <v>0</v>
      </c>
      <c r="BA22" s="27">
        <f t="shared" si="41"/>
        <v>0</v>
      </c>
      <c r="BB22" s="27">
        <f t="shared" si="41"/>
        <v>0</v>
      </c>
      <c r="BC22" s="27">
        <f t="shared" ref="BC22:BG22" si="42">IF($X$22=BC12,BC12,0)</f>
        <v>0</v>
      </c>
      <c r="BD22" s="27">
        <f t="shared" si="42"/>
        <v>0</v>
      </c>
      <c r="BE22" s="27">
        <f t="shared" si="42"/>
        <v>0</v>
      </c>
      <c r="BF22" s="27">
        <f t="shared" si="42"/>
        <v>0</v>
      </c>
      <c r="BG22" s="27">
        <f t="shared" si="42"/>
        <v>0</v>
      </c>
      <c r="BH22" s="27">
        <f t="shared" ref="BH22:BK22" si="43">IF($X$22=BH12,BH12,0)</f>
        <v>0</v>
      </c>
      <c r="BI22" s="27">
        <f t="shared" si="43"/>
        <v>0</v>
      </c>
      <c r="BJ22" s="27">
        <f t="shared" si="43"/>
        <v>0</v>
      </c>
      <c r="BK22" s="27">
        <f t="shared" si="43"/>
        <v>0</v>
      </c>
      <c r="BL22" s="27">
        <f t="shared" ref="BL22:BM22" si="44">IF($X$22=BL12,BL12,0)</f>
        <v>0</v>
      </c>
      <c r="BM22" s="27">
        <f t="shared" si="44"/>
        <v>0</v>
      </c>
      <c r="BO22" s="27">
        <f t="shared" si="15"/>
        <v>0</v>
      </c>
      <c r="BP22" s="27">
        <f t="shared" si="16"/>
        <v>0</v>
      </c>
      <c r="BQ22" s="27">
        <f t="shared" si="17"/>
        <v>0</v>
      </c>
      <c r="BR22" s="27">
        <f t="shared" si="18"/>
        <v>0</v>
      </c>
      <c r="BS22" s="27">
        <f t="shared" si="19"/>
        <v>0</v>
      </c>
      <c r="BT22" s="27">
        <f t="shared" si="20"/>
        <v>0</v>
      </c>
    </row>
    <row r="23" spans="1:72" ht="26.25" customHeight="1">
      <c r="A23" s="64" t="s">
        <v>16</v>
      </c>
      <c r="B23" s="65"/>
      <c r="C23" s="24">
        <f>L23</f>
        <v>0</v>
      </c>
      <c r="D23" s="24">
        <f>M23</f>
        <v>0</v>
      </c>
      <c r="E23" s="24">
        <f>N23</f>
        <v>0</v>
      </c>
      <c r="F23" s="24">
        <f>O23</f>
        <v>0</v>
      </c>
      <c r="G23" s="24">
        <f>P23</f>
        <v>1</v>
      </c>
      <c r="H23" s="12"/>
      <c r="I23" s="12"/>
      <c r="L23">
        <f>SUM(L13:L22)</f>
        <v>0</v>
      </c>
      <c r="M23">
        <f>SUM(M13:M22)</f>
        <v>0</v>
      </c>
      <c r="N23">
        <f>SUM(N13:N22)</f>
        <v>0</v>
      </c>
      <c r="O23">
        <f>SUM(O13:O22)</f>
        <v>0</v>
      </c>
      <c r="P23">
        <f>SUM(P13:P22)</f>
        <v>1</v>
      </c>
      <c r="Z23" s="28">
        <f>SUM(Z13:Z22)</f>
        <v>0</v>
      </c>
      <c r="AA23" s="28">
        <f t="shared" ref="AA23:BB23" si="45">SUM(AA13:AA22)</f>
        <v>0</v>
      </c>
      <c r="AB23" s="28">
        <f t="shared" si="45"/>
        <v>0</v>
      </c>
      <c r="AC23" s="28">
        <f t="shared" si="45"/>
        <v>0</v>
      </c>
      <c r="AD23" s="28">
        <f t="shared" si="45"/>
        <v>0</v>
      </c>
      <c r="AE23" s="28">
        <f t="shared" si="45"/>
        <v>0</v>
      </c>
      <c r="AF23" s="28">
        <f t="shared" si="45"/>
        <v>0</v>
      </c>
      <c r="AG23" s="28">
        <f t="shared" si="45"/>
        <v>0</v>
      </c>
      <c r="AH23" s="28">
        <f t="shared" si="45"/>
        <v>0</v>
      </c>
      <c r="AI23" s="28">
        <f t="shared" si="45"/>
        <v>0</v>
      </c>
      <c r="AJ23" s="28">
        <f t="shared" si="45"/>
        <v>0</v>
      </c>
      <c r="AK23" s="28">
        <f t="shared" si="45"/>
        <v>0</v>
      </c>
      <c r="AL23" s="28">
        <f t="shared" si="45"/>
        <v>0</v>
      </c>
      <c r="AM23" s="28">
        <f t="shared" si="45"/>
        <v>0</v>
      </c>
      <c r="AN23" s="28">
        <f t="shared" si="45"/>
        <v>0</v>
      </c>
      <c r="AO23" s="28">
        <f t="shared" si="45"/>
        <v>0</v>
      </c>
      <c r="AP23" s="28">
        <f t="shared" si="45"/>
        <v>0</v>
      </c>
      <c r="AQ23" s="28">
        <f t="shared" si="45"/>
        <v>0</v>
      </c>
      <c r="AR23" s="28">
        <f t="shared" si="45"/>
        <v>0</v>
      </c>
      <c r="AS23" s="28">
        <f t="shared" si="45"/>
        <v>0</v>
      </c>
      <c r="AT23" s="28">
        <f t="shared" si="45"/>
        <v>0</v>
      </c>
      <c r="AU23" s="28">
        <f t="shared" si="45"/>
        <v>0</v>
      </c>
      <c r="AV23" s="28">
        <f t="shared" si="45"/>
        <v>0</v>
      </c>
      <c r="AW23" s="28">
        <f t="shared" si="45"/>
        <v>0</v>
      </c>
      <c r="AX23" s="28">
        <f t="shared" si="45"/>
        <v>0</v>
      </c>
      <c r="AY23" s="28">
        <f t="shared" si="45"/>
        <v>0</v>
      </c>
      <c r="AZ23" s="28">
        <f t="shared" si="45"/>
        <v>0</v>
      </c>
      <c r="BA23" s="28">
        <f t="shared" si="45"/>
        <v>0</v>
      </c>
      <c r="BB23" s="28">
        <f t="shared" si="45"/>
        <v>0</v>
      </c>
      <c r="BC23" s="28">
        <f t="shared" ref="BC23:BK23" si="46">SUM(BC13:BC22)</f>
        <v>0</v>
      </c>
      <c r="BD23" s="28">
        <f t="shared" si="46"/>
        <v>0</v>
      </c>
      <c r="BE23" s="28">
        <f t="shared" si="46"/>
        <v>0</v>
      </c>
      <c r="BF23" s="28">
        <f t="shared" si="46"/>
        <v>0</v>
      </c>
      <c r="BG23" s="28">
        <f t="shared" si="46"/>
        <v>0</v>
      </c>
      <c r="BH23" s="28">
        <f t="shared" si="46"/>
        <v>0</v>
      </c>
      <c r="BI23" s="28">
        <f t="shared" si="46"/>
        <v>0</v>
      </c>
      <c r="BJ23" s="28">
        <f t="shared" si="46"/>
        <v>0</v>
      </c>
      <c r="BK23" s="28">
        <f t="shared" si="46"/>
        <v>0</v>
      </c>
      <c r="BL23" s="28">
        <f t="shared" ref="BL23:BM23" si="47">SUM(BL13:BL22)</f>
        <v>0</v>
      </c>
      <c r="BM23" s="28">
        <f t="shared" si="47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WMbMmvJkVaL0kPF0T9iZkTUZfEuE4uGDFQLkN4p7GwwFq449Rot2BAfBJ7LpT1zUR7NkFqGrZSpFfo2anq7GUQ==" saltValue="/TnJnfuo5uZbpNTAJbtkXw==" spinCount="100000" sheet="1" objects="1" scenarios="1" formatCells="0" formatColumns="0" formatRows="0"/>
  <mergeCells count="22">
    <mergeCell ref="B25:C25"/>
    <mergeCell ref="B26:C26"/>
    <mergeCell ref="G25:H25"/>
    <mergeCell ref="G26:H26"/>
    <mergeCell ref="C15:G15"/>
    <mergeCell ref="C18:G18"/>
    <mergeCell ref="A24:B24"/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</mergeCells>
  <dataValidations count="2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V29"/>
  <sheetViews>
    <sheetView topLeftCell="A17" zoomScale="120" zoomScaleNormal="120" workbookViewId="0">
      <selection activeCell="C19" sqref="C19:F22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4" width="9.140625" hidden="1" customWidth="1"/>
    <col min="75" max="75" width="9.140625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/>
      <c r="D13" s="26"/>
      <c r="E13" s="26"/>
      <c r="F13" s="26"/>
      <c r="G13" s="26"/>
      <c r="H13" s="22"/>
      <c r="I13" s="2"/>
      <c r="L13">
        <f>IF(C13="",0,1)</f>
        <v>0</v>
      </c>
      <c r="M13">
        <f>IF(D13="",0,1)</f>
        <v>0</v>
      </c>
      <c r="N13">
        <f>IF(E13="",0,1)</f>
        <v>0</v>
      </c>
      <c r="O13">
        <f>IF(F13="",0,1)</f>
        <v>0</v>
      </c>
      <c r="P13">
        <f>IF(G13="",0,1)</f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0</v>
      </c>
      <c r="X13" s="19">
        <f>W13/4</f>
        <v>0</v>
      </c>
      <c r="Z13" s="27">
        <f>IF($X$13=Z12,Z12,0)</f>
        <v>0</v>
      </c>
      <c r="AA13" s="27">
        <f>IF($X$13=AA12,AA12,0)</f>
        <v>0</v>
      </c>
      <c r="AB13" s="27">
        <f t="shared" ref="AB13:BG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si="0"/>
        <v>0</v>
      </c>
      <c r="BD13" s="27">
        <f t="shared" si="0"/>
        <v>0</v>
      </c>
      <c r="BE13" s="27">
        <f t="shared" si="0"/>
        <v>0</v>
      </c>
      <c r="BF13" s="27">
        <f t="shared" si="0"/>
        <v>0</v>
      </c>
      <c r="BG13" s="27">
        <f t="shared" si="0"/>
        <v>0</v>
      </c>
      <c r="BH13" s="27">
        <f t="shared" ref="BH13:BK13" si="1">IF($X$13=BH12,BH12,0)</f>
        <v>0</v>
      </c>
      <c r="BI13" s="27">
        <f t="shared" si="1"/>
        <v>0</v>
      </c>
      <c r="BJ13" s="27">
        <f t="shared" si="1"/>
        <v>0</v>
      </c>
      <c r="BK13" s="27">
        <f t="shared" si="1"/>
        <v>0</v>
      </c>
      <c r="BL13" s="27">
        <f t="shared" ref="BL13:BM13" si="2">IF($X$13=BL12,BL12,0)</f>
        <v>0</v>
      </c>
      <c r="BM13" s="27">
        <f t="shared" si="2"/>
        <v>0</v>
      </c>
      <c r="BO13" s="27">
        <f t="shared" ref="BO13:BO22" si="3">IF(L13&gt;0,1,0)</f>
        <v>0</v>
      </c>
      <c r="BP13" s="27">
        <f t="shared" ref="BP13:BP22" si="4">IF(M13&gt;0,1,0)</f>
        <v>0</v>
      </c>
      <c r="BQ13" s="27">
        <f t="shared" ref="BQ13:BQ22" si="5">IF(N13&gt;0,1,0)</f>
        <v>0</v>
      </c>
      <c r="BR13" s="27">
        <f t="shared" ref="BR13:BR22" si="6">IF(O13&gt;0,1,0)</f>
        <v>0</v>
      </c>
      <c r="BS13" s="27">
        <f t="shared" ref="BS13:BS22" si="7">IF(P13&gt;0,1,0)</f>
        <v>0</v>
      </c>
      <c r="BT13" s="27">
        <f>SUM(BO13:BS13)</f>
        <v>0</v>
      </c>
    </row>
    <row r="14" spans="1:72" ht="26.25" customHeight="1">
      <c r="A14" s="48">
        <v>0.36458333333333331</v>
      </c>
      <c r="B14" s="49">
        <v>0.40625</v>
      </c>
      <c r="C14" s="26"/>
      <c r="D14" s="26"/>
      <c r="E14" s="26"/>
      <c r="F14" s="26"/>
      <c r="G14" s="26"/>
      <c r="H14" s="22"/>
      <c r="I14" s="2"/>
      <c r="L14">
        <f t="shared" ref="L14:P22" si="8">IF(C14="",0,1)</f>
        <v>0</v>
      </c>
      <c r="M14">
        <f t="shared" si="8"/>
        <v>0</v>
      </c>
      <c r="N14">
        <f t="shared" si="8"/>
        <v>0</v>
      </c>
      <c r="O14">
        <f t="shared" si="8"/>
        <v>0</v>
      </c>
      <c r="P14">
        <f t="shared" si="8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0</v>
      </c>
      <c r="W14" s="19">
        <f t="shared" ref="W14:W22" si="9">R14+S14+T14+U14+V14</f>
        <v>0</v>
      </c>
      <c r="X14" s="19">
        <f t="shared" ref="X14:X22" si="10">W14/4</f>
        <v>0</v>
      </c>
      <c r="Z14" s="27">
        <f>IF($X$14=Z12,Z12,0)</f>
        <v>0</v>
      </c>
      <c r="AA14" s="27">
        <f t="shared" ref="AA14:BG14" si="11">IF($X$14=AA12,AA12,0)</f>
        <v>0</v>
      </c>
      <c r="AB14" s="27">
        <f t="shared" si="11"/>
        <v>0</v>
      </c>
      <c r="AC14" s="27">
        <f t="shared" si="11"/>
        <v>0</v>
      </c>
      <c r="AD14" s="27">
        <f t="shared" si="11"/>
        <v>0</v>
      </c>
      <c r="AE14" s="27">
        <f t="shared" si="11"/>
        <v>0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27">
        <f t="shared" si="11"/>
        <v>0</v>
      </c>
      <c r="AQ14" s="27">
        <f t="shared" si="11"/>
        <v>0</v>
      </c>
      <c r="AR14" s="27">
        <f t="shared" si="11"/>
        <v>0</v>
      </c>
      <c r="AS14" s="27">
        <f t="shared" si="11"/>
        <v>0</v>
      </c>
      <c r="AT14" s="27">
        <f t="shared" si="11"/>
        <v>0</v>
      </c>
      <c r="AU14" s="27">
        <f t="shared" si="11"/>
        <v>0</v>
      </c>
      <c r="AV14" s="27">
        <f t="shared" si="11"/>
        <v>0</v>
      </c>
      <c r="AW14" s="27">
        <f t="shared" si="11"/>
        <v>0</v>
      </c>
      <c r="AX14" s="27">
        <f t="shared" si="11"/>
        <v>0</v>
      </c>
      <c r="AY14" s="27">
        <f t="shared" si="11"/>
        <v>0</v>
      </c>
      <c r="AZ14" s="27">
        <f t="shared" si="11"/>
        <v>0</v>
      </c>
      <c r="BA14" s="27">
        <f t="shared" si="11"/>
        <v>0</v>
      </c>
      <c r="BB14" s="27">
        <f t="shared" si="11"/>
        <v>0</v>
      </c>
      <c r="BC14" s="27">
        <f t="shared" si="11"/>
        <v>0</v>
      </c>
      <c r="BD14" s="27">
        <f t="shared" si="11"/>
        <v>0</v>
      </c>
      <c r="BE14" s="27">
        <f t="shared" si="11"/>
        <v>0</v>
      </c>
      <c r="BF14" s="27">
        <f t="shared" si="11"/>
        <v>0</v>
      </c>
      <c r="BG14" s="27">
        <f t="shared" si="11"/>
        <v>0</v>
      </c>
      <c r="BH14" s="27">
        <f t="shared" ref="BH14:BK14" si="12">IF($X$14=BH12,BH12,0)</f>
        <v>0</v>
      </c>
      <c r="BI14" s="27">
        <f t="shared" si="12"/>
        <v>0</v>
      </c>
      <c r="BJ14" s="27">
        <f t="shared" si="12"/>
        <v>0</v>
      </c>
      <c r="BK14" s="27">
        <f t="shared" si="12"/>
        <v>0</v>
      </c>
      <c r="BL14" s="27">
        <f t="shared" ref="BL14:BM14" si="13">IF($X$14=BL12,BL12,0)</f>
        <v>0</v>
      </c>
      <c r="BM14" s="27">
        <f t="shared" si="13"/>
        <v>0</v>
      </c>
      <c r="BO14" s="27">
        <f t="shared" si="3"/>
        <v>0</v>
      </c>
      <c r="BP14" s="27">
        <f t="shared" si="4"/>
        <v>0</v>
      </c>
      <c r="BQ14" s="27">
        <f t="shared" si="5"/>
        <v>0</v>
      </c>
      <c r="BR14" s="27">
        <f t="shared" si="6"/>
        <v>0</v>
      </c>
      <c r="BS14" s="27">
        <f t="shared" si="7"/>
        <v>0</v>
      </c>
      <c r="BT14" s="27">
        <f t="shared" ref="BT14:BT22" si="14">SUM(BO14:BS14)</f>
        <v>0</v>
      </c>
    </row>
    <row r="15" spans="1:72" ht="26.25" customHeight="1">
      <c r="A15" s="48">
        <v>0.40625</v>
      </c>
      <c r="B15" s="49">
        <v>0.41666666666666669</v>
      </c>
      <c r="C15" s="84"/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3"/>
        <v>0</v>
      </c>
      <c r="BP15" s="27">
        <f t="shared" si="4"/>
        <v>0</v>
      </c>
      <c r="BQ15" s="27">
        <f t="shared" si="5"/>
        <v>0</v>
      </c>
      <c r="BR15" s="27">
        <f t="shared" si="6"/>
        <v>0</v>
      </c>
      <c r="BS15" s="27">
        <f t="shared" si="7"/>
        <v>0</v>
      </c>
      <c r="BT15" s="27">
        <f t="shared" si="14"/>
        <v>0</v>
      </c>
    </row>
    <row r="16" spans="1:72" ht="26.25" customHeight="1">
      <c r="A16" s="48">
        <v>0.41666666666666669</v>
      </c>
      <c r="B16" s="49">
        <v>0.45833333333333331</v>
      </c>
      <c r="C16" s="26"/>
      <c r="D16" s="26"/>
      <c r="E16" s="26"/>
      <c r="F16" s="26"/>
      <c r="G16" s="26" t="s">
        <v>56</v>
      </c>
      <c r="H16" s="22"/>
      <c r="I16" s="2"/>
      <c r="L16">
        <f t="shared" si="8"/>
        <v>0</v>
      </c>
      <c r="M16">
        <f t="shared" si="8"/>
        <v>0</v>
      </c>
      <c r="N16">
        <f t="shared" si="8"/>
        <v>0</v>
      </c>
      <c r="O16">
        <f t="shared" si="8"/>
        <v>0</v>
      </c>
      <c r="P16">
        <f t="shared" si="8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9"/>
        <v>0</v>
      </c>
      <c r="X16" s="19">
        <f t="shared" si="10"/>
        <v>0</v>
      </c>
      <c r="Z16" s="27">
        <f>IF($X$16=Z12,Z12,0)</f>
        <v>0</v>
      </c>
      <c r="AA16" s="27">
        <f t="shared" ref="AA16:BG16" si="15">IF($X$16=AA12,AA12,0)</f>
        <v>0</v>
      </c>
      <c r="AB16" s="27">
        <f t="shared" si="15"/>
        <v>0</v>
      </c>
      <c r="AC16" s="27">
        <f t="shared" si="15"/>
        <v>0</v>
      </c>
      <c r="AD16" s="27">
        <f t="shared" si="15"/>
        <v>0</v>
      </c>
      <c r="AE16" s="27">
        <f t="shared" si="15"/>
        <v>0</v>
      </c>
      <c r="AF16" s="27">
        <f t="shared" si="15"/>
        <v>0</v>
      </c>
      <c r="AG16" s="27">
        <f t="shared" si="15"/>
        <v>0</v>
      </c>
      <c r="AH16" s="27">
        <f t="shared" si="15"/>
        <v>0</v>
      </c>
      <c r="AI16" s="27">
        <f t="shared" si="15"/>
        <v>0</v>
      </c>
      <c r="AJ16" s="27">
        <f t="shared" si="15"/>
        <v>0</v>
      </c>
      <c r="AK16" s="27">
        <f t="shared" si="15"/>
        <v>0</v>
      </c>
      <c r="AL16" s="27">
        <f t="shared" si="15"/>
        <v>0</v>
      </c>
      <c r="AM16" s="27">
        <f t="shared" si="15"/>
        <v>0</v>
      </c>
      <c r="AN16" s="27">
        <f t="shared" si="15"/>
        <v>0</v>
      </c>
      <c r="AO16" s="27">
        <f t="shared" si="15"/>
        <v>0</v>
      </c>
      <c r="AP16" s="27">
        <f t="shared" si="15"/>
        <v>0</v>
      </c>
      <c r="AQ16" s="27">
        <f t="shared" si="15"/>
        <v>0</v>
      </c>
      <c r="AR16" s="27">
        <f t="shared" si="15"/>
        <v>0</v>
      </c>
      <c r="AS16" s="27">
        <f t="shared" si="15"/>
        <v>0</v>
      </c>
      <c r="AT16" s="27">
        <f t="shared" si="15"/>
        <v>0</v>
      </c>
      <c r="AU16" s="27">
        <f t="shared" si="15"/>
        <v>0</v>
      </c>
      <c r="AV16" s="27">
        <f t="shared" si="15"/>
        <v>0</v>
      </c>
      <c r="AW16" s="27">
        <f t="shared" si="15"/>
        <v>0</v>
      </c>
      <c r="AX16" s="27">
        <f t="shared" si="15"/>
        <v>0</v>
      </c>
      <c r="AY16" s="27">
        <f t="shared" si="15"/>
        <v>0</v>
      </c>
      <c r="AZ16" s="27">
        <f t="shared" si="15"/>
        <v>0</v>
      </c>
      <c r="BA16" s="27">
        <f t="shared" si="15"/>
        <v>0</v>
      </c>
      <c r="BB16" s="27">
        <f t="shared" si="15"/>
        <v>0</v>
      </c>
      <c r="BC16" s="27">
        <f t="shared" si="15"/>
        <v>0</v>
      </c>
      <c r="BD16" s="27">
        <f t="shared" si="15"/>
        <v>0</v>
      </c>
      <c r="BE16" s="27">
        <f t="shared" si="15"/>
        <v>0</v>
      </c>
      <c r="BF16" s="27">
        <f t="shared" si="15"/>
        <v>0</v>
      </c>
      <c r="BG16" s="27">
        <f t="shared" si="15"/>
        <v>0</v>
      </c>
      <c r="BH16" s="27">
        <f t="shared" ref="BH16:BK16" si="16">IF($X$16=BH12,BH12,0)</f>
        <v>0</v>
      </c>
      <c r="BI16" s="27">
        <f t="shared" si="16"/>
        <v>0</v>
      </c>
      <c r="BJ16" s="27">
        <f t="shared" si="16"/>
        <v>0</v>
      </c>
      <c r="BK16" s="27">
        <f t="shared" si="16"/>
        <v>0</v>
      </c>
      <c r="BL16" s="27">
        <f t="shared" ref="BL16:BM16" si="17">IF($X$16=BL12,BL12,0)</f>
        <v>0</v>
      </c>
      <c r="BM16" s="27">
        <f t="shared" si="17"/>
        <v>0</v>
      </c>
      <c r="BO16" s="27">
        <f t="shared" si="3"/>
        <v>0</v>
      </c>
      <c r="BP16" s="27">
        <f t="shared" si="4"/>
        <v>0</v>
      </c>
      <c r="BQ16" s="27">
        <f t="shared" si="5"/>
        <v>0</v>
      </c>
      <c r="BR16" s="27">
        <f t="shared" si="6"/>
        <v>0</v>
      </c>
      <c r="BS16" s="27">
        <f t="shared" si="7"/>
        <v>1</v>
      </c>
      <c r="BT16" s="27">
        <f t="shared" si="14"/>
        <v>1</v>
      </c>
    </row>
    <row r="17" spans="1:72" ht="26.25" customHeight="1">
      <c r="A17" s="48">
        <v>0.45833333333333331</v>
      </c>
      <c r="B17" s="49">
        <v>0.5</v>
      </c>
      <c r="C17" s="26"/>
      <c r="D17" s="26"/>
      <c r="E17" s="26"/>
      <c r="F17" s="26"/>
      <c r="G17" s="26"/>
      <c r="H17" s="22"/>
      <c r="I17" s="2"/>
      <c r="L17">
        <f t="shared" si="8"/>
        <v>0</v>
      </c>
      <c r="M17">
        <f t="shared" si="8"/>
        <v>0</v>
      </c>
      <c r="N17">
        <f t="shared" si="8"/>
        <v>0</v>
      </c>
      <c r="O17">
        <f t="shared" si="8"/>
        <v>0</v>
      </c>
      <c r="P17">
        <f t="shared" si="8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9"/>
        <v>0</v>
      </c>
      <c r="X17" s="19">
        <f t="shared" si="10"/>
        <v>0</v>
      </c>
      <c r="Z17" s="27">
        <f>IF($X$17=Z12,Z12,0)</f>
        <v>0</v>
      </c>
      <c r="AA17" s="27">
        <f t="shared" ref="AA17:BG17" si="18">IF($X$17=AA12,AA12,0)</f>
        <v>0</v>
      </c>
      <c r="AB17" s="27">
        <f t="shared" si="18"/>
        <v>0</v>
      </c>
      <c r="AC17" s="27">
        <f t="shared" si="18"/>
        <v>0</v>
      </c>
      <c r="AD17" s="27">
        <f t="shared" si="18"/>
        <v>0</v>
      </c>
      <c r="AE17" s="27">
        <f t="shared" si="18"/>
        <v>0</v>
      </c>
      <c r="AF17" s="27">
        <f t="shared" si="18"/>
        <v>0</v>
      </c>
      <c r="AG17" s="27">
        <f t="shared" si="18"/>
        <v>0</v>
      </c>
      <c r="AH17" s="27">
        <f t="shared" si="18"/>
        <v>0</v>
      </c>
      <c r="AI17" s="27">
        <f t="shared" si="18"/>
        <v>0</v>
      </c>
      <c r="AJ17" s="27">
        <f t="shared" si="18"/>
        <v>0</v>
      </c>
      <c r="AK17" s="27">
        <f t="shared" si="18"/>
        <v>0</v>
      </c>
      <c r="AL17" s="27">
        <f t="shared" si="18"/>
        <v>0</v>
      </c>
      <c r="AM17" s="27">
        <f t="shared" si="18"/>
        <v>0</v>
      </c>
      <c r="AN17" s="27">
        <f t="shared" si="18"/>
        <v>0</v>
      </c>
      <c r="AO17" s="27">
        <f t="shared" si="18"/>
        <v>0</v>
      </c>
      <c r="AP17" s="27">
        <f t="shared" si="18"/>
        <v>0</v>
      </c>
      <c r="AQ17" s="27">
        <f t="shared" si="18"/>
        <v>0</v>
      </c>
      <c r="AR17" s="27">
        <f t="shared" si="18"/>
        <v>0</v>
      </c>
      <c r="AS17" s="27">
        <f t="shared" si="18"/>
        <v>0</v>
      </c>
      <c r="AT17" s="27">
        <f t="shared" si="18"/>
        <v>0</v>
      </c>
      <c r="AU17" s="27">
        <f t="shared" si="18"/>
        <v>0</v>
      </c>
      <c r="AV17" s="27">
        <f t="shared" si="18"/>
        <v>0</v>
      </c>
      <c r="AW17" s="27">
        <f t="shared" si="18"/>
        <v>0</v>
      </c>
      <c r="AX17" s="27">
        <f t="shared" si="18"/>
        <v>0</v>
      </c>
      <c r="AY17" s="27">
        <f t="shared" si="18"/>
        <v>0</v>
      </c>
      <c r="AZ17" s="27">
        <f t="shared" si="18"/>
        <v>0</v>
      </c>
      <c r="BA17" s="27">
        <f t="shared" si="18"/>
        <v>0</v>
      </c>
      <c r="BB17" s="27">
        <f t="shared" si="18"/>
        <v>0</v>
      </c>
      <c r="BC17" s="27">
        <f t="shared" si="18"/>
        <v>0</v>
      </c>
      <c r="BD17" s="27">
        <f t="shared" si="18"/>
        <v>0</v>
      </c>
      <c r="BE17" s="27">
        <f t="shared" si="18"/>
        <v>0</v>
      </c>
      <c r="BF17" s="27">
        <f t="shared" si="18"/>
        <v>0</v>
      </c>
      <c r="BG17" s="27">
        <f t="shared" si="18"/>
        <v>0</v>
      </c>
      <c r="BH17" s="27">
        <f t="shared" ref="BH17:BK17" si="19">IF($X$17=BH12,BH12,0)</f>
        <v>0</v>
      </c>
      <c r="BI17" s="27">
        <f t="shared" si="19"/>
        <v>0</v>
      </c>
      <c r="BJ17" s="27">
        <f t="shared" si="19"/>
        <v>0</v>
      </c>
      <c r="BK17" s="27">
        <f t="shared" si="19"/>
        <v>0</v>
      </c>
      <c r="BL17" s="27">
        <f t="shared" ref="BL17:BM17" si="20">IF($X$17=BL12,BL12,0)</f>
        <v>0</v>
      </c>
      <c r="BM17" s="27">
        <f t="shared" si="20"/>
        <v>0</v>
      </c>
      <c r="BO17" s="27">
        <f t="shared" si="3"/>
        <v>0</v>
      </c>
      <c r="BP17" s="27">
        <f t="shared" si="4"/>
        <v>0</v>
      </c>
      <c r="BQ17" s="27">
        <f t="shared" si="5"/>
        <v>0</v>
      </c>
      <c r="BR17" s="27">
        <f t="shared" si="6"/>
        <v>0</v>
      </c>
      <c r="BS17" s="27">
        <f t="shared" si="7"/>
        <v>0</v>
      </c>
      <c r="BT17" s="27">
        <f t="shared" si="14"/>
        <v>0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3"/>
        <v>0</v>
      </c>
      <c r="BP18" s="27">
        <f t="shared" si="4"/>
        <v>0</v>
      </c>
      <c r="BQ18" s="27">
        <f t="shared" si="5"/>
        <v>0</v>
      </c>
      <c r="BR18" s="27">
        <f t="shared" si="6"/>
        <v>0</v>
      </c>
      <c r="BS18" s="27">
        <f t="shared" si="7"/>
        <v>0</v>
      </c>
      <c r="BT18" s="27">
        <f t="shared" si="14"/>
        <v>0</v>
      </c>
    </row>
    <row r="19" spans="1:72" ht="26.25" customHeight="1">
      <c r="A19" s="48">
        <v>4.1666666666666664E-2</v>
      </c>
      <c r="B19" s="49">
        <v>8.3333333333333329E-2</v>
      </c>
      <c r="C19" s="26"/>
      <c r="D19" s="26"/>
      <c r="E19" s="26"/>
      <c r="F19" s="26"/>
      <c r="G19" s="26"/>
      <c r="H19" s="22"/>
      <c r="I19" s="2"/>
      <c r="L19">
        <f t="shared" si="8"/>
        <v>0</v>
      </c>
      <c r="M19">
        <f t="shared" si="8"/>
        <v>0</v>
      </c>
      <c r="N19">
        <f t="shared" si="8"/>
        <v>0</v>
      </c>
      <c r="O19">
        <f t="shared" si="8"/>
        <v>0</v>
      </c>
      <c r="P19">
        <f t="shared" si="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9"/>
        <v>0</v>
      </c>
      <c r="X19" s="19">
        <f t="shared" si="10"/>
        <v>0</v>
      </c>
      <c r="Z19" s="27">
        <f>IF($X$19=Z12,Z12,0)</f>
        <v>0</v>
      </c>
      <c r="AA19" s="27">
        <f t="shared" ref="AA19:BG19" si="21">IF($X$19=AA12,AA12,0)</f>
        <v>0</v>
      </c>
      <c r="AB19" s="27">
        <f t="shared" si="21"/>
        <v>0</v>
      </c>
      <c r="AC19" s="27">
        <f t="shared" si="21"/>
        <v>0</v>
      </c>
      <c r="AD19" s="27">
        <f t="shared" si="21"/>
        <v>0</v>
      </c>
      <c r="AE19" s="27">
        <f t="shared" si="21"/>
        <v>0</v>
      </c>
      <c r="AF19" s="27">
        <f t="shared" si="21"/>
        <v>0</v>
      </c>
      <c r="AG19" s="27">
        <f t="shared" si="21"/>
        <v>0</v>
      </c>
      <c r="AH19" s="27">
        <f t="shared" si="21"/>
        <v>0</v>
      </c>
      <c r="AI19" s="27">
        <f t="shared" si="21"/>
        <v>0</v>
      </c>
      <c r="AJ19" s="27">
        <f t="shared" si="21"/>
        <v>0</v>
      </c>
      <c r="AK19" s="27">
        <f t="shared" si="21"/>
        <v>0</v>
      </c>
      <c r="AL19" s="27">
        <f t="shared" si="21"/>
        <v>0</v>
      </c>
      <c r="AM19" s="27">
        <f t="shared" si="21"/>
        <v>0</v>
      </c>
      <c r="AN19" s="27">
        <f t="shared" si="21"/>
        <v>0</v>
      </c>
      <c r="AO19" s="27">
        <f t="shared" si="21"/>
        <v>0</v>
      </c>
      <c r="AP19" s="27">
        <f t="shared" si="21"/>
        <v>0</v>
      </c>
      <c r="AQ19" s="27">
        <f t="shared" si="21"/>
        <v>0</v>
      </c>
      <c r="AR19" s="27">
        <f t="shared" si="21"/>
        <v>0</v>
      </c>
      <c r="AS19" s="27">
        <f t="shared" si="21"/>
        <v>0</v>
      </c>
      <c r="AT19" s="27">
        <f t="shared" si="21"/>
        <v>0</v>
      </c>
      <c r="AU19" s="27">
        <f t="shared" si="21"/>
        <v>0</v>
      </c>
      <c r="AV19" s="27">
        <f t="shared" si="21"/>
        <v>0</v>
      </c>
      <c r="AW19" s="27">
        <f t="shared" si="21"/>
        <v>0</v>
      </c>
      <c r="AX19" s="27">
        <f t="shared" si="21"/>
        <v>0</v>
      </c>
      <c r="AY19" s="27">
        <f t="shared" si="21"/>
        <v>0</v>
      </c>
      <c r="AZ19" s="27">
        <f t="shared" si="21"/>
        <v>0</v>
      </c>
      <c r="BA19" s="27">
        <f t="shared" si="21"/>
        <v>0</v>
      </c>
      <c r="BB19" s="27">
        <f t="shared" si="21"/>
        <v>0</v>
      </c>
      <c r="BC19" s="27">
        <f t="shared" si="21"/>
        <v>0</v>
      </c>
      <c r="BD19" s="27">
        <f t="shared" si="21"/>
        <v>0</v>
      </c>
      <c r="BE19" s="27">
        <f t="shared" si="21"/>
        <v>0</v>
      </c>
      <c r="BF19" s="27">
        <f t="shared" si="21"/>
        <v>0</v>
      </c>
      <c r="BG19" s="27">
        <f t="shared" si="21"/>
        <v>0</v>
      </c>
      <c r="BH19" s="27">
        <f t="shared" ref="BH19:BK19" si="22">IF($X$19=BH12,BH12,0)</f>
        <v>0</v>
      </c>
      <c r="BI19" s="27">
        <f t="shared" si="22"/>
        <v>0</v>
      </c>
      <c r="BJ19" s="27">
        <f t="shared" si="22"/>
        <v>0</v>
      </c>
      <c r="BK19" s="27">
        <f t="shared" si="22"/>
        <v>0</v>
      </c>
      <c r="BL19" s="27">
        <f t="shared" ref="BL19:BM19" si="23">IF($X$19=BL12,BL12,0)</f>
        <v>0</v>
      </c>
      <c r="BM19" s="27">
        <f t="shared" si="23"/>
        <v>0</v>
      </c>
      <c r="BO19" s="27">
        <f t="shared" si="3"/>
        <v>0</v>
      </c>
      <c r="BP19" s="27">
        <f t="shared" si="4"/>
        <v>0</v>
      </c>
      <c r="BQ19" s="27">
        <f t="shared" si="5"/>
        <v>0</v>
      </c>
      <c r="BR19" s="27">
        <f t="shared" si="6"/>
        <v>0</v>
      </c>
      <c r="BS19" s="27">
        <f t="shared" si="7"/>
        <v>0</v>
      </c>
      <c r="BT19" s="27">
        <f t="shared" si="14"/>
        <v>0</v>
      </c>
    </row>
    <row r="20" spans="1:72" ht="26.25" customHeight="1">
      <c r="A20" s="48">
        <v>8.3333333333333329E-2</v>
      </c>
      <c r="B20" s="49">
        <v>0.125</v>
      </c>
      <c r="C20" s="26"/>
      <c r="D20" s="26"/>
      <c r="E20" s="26"/>
      <c r="F20" s="26"/>
      <c r="G20" s="26"/>
      <c r="H20" s="22"/>
      <c r="I20" s="2"/>
      <c r="L20">
        <f t="shared" si="8"/>
        <v>0</v>
      </c>
      <c r="M20">
        <f t="shared" si="8"/>
        <v>0</v>
      </c>
      <c r="N20">
        <f t="shared" si="8"/>
        <v>0</v>
      </c>
      <c r="O20">
        <f t="shared" si="8"/>
        <v>0</v>
      </c>
      <c r="P20">
        <f t="shared" si="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9"/>
        <v>0</v>
      </c>
      <c r="X20" s="19">
        <f t="shared" si="10"/>
        <v>0</v>
      </c>
      <c r="Z20" s="27">
        <f>IF($X$20=Z12,Z12,0)</f>
        <v>0</v>
      </c>
      <c r="AA20" s="27">
        <f t="shared" ref="AA20:BG20" si="24">IF($X$20=AA12,AA12,0)</f>
        <v>0</v>
      </c>
      <c r="AB20" s="27">
        <f t="shared" si="24"/>
        <v>0</v>
      </c>
      <c r="AC20" s="27">
        <f t="shared" si="24"/>
        <v>0</v>
      </c>
      <c r="AD20" s="27">
        <f t="shared" si="24"/>
        <v>0</v>
      </c>
      <c r="AE20" s="27">
        <f t="shared" si="24"/>
        <v>0</v>
      </c>
      <c r="AF20" s="27">
        <f t="shared" si="24"/>
        <v>0</v>
      </c>
      <c r="AG20" s="27">
        <f t="shared" si="24"/>
        <v>0</v>
      </c>
      <c r="AH20" s="27">
        <f t="shared" si="24"/>
        <v>0</v>
      </c>
      <c r="AI20" s="27">
        <f t="shared" si="24"/>
        <v>0</v>
      </c>
      <c r="AJ20" s="27">
        <f t="shared" si="24"/>
        <v>0</v>
      </c>
      <c r="AK20" s="27">
        <f t="shared" si="24"/>
        <v>0</v>
      </c>
      <c r="AL20" s="27">
        <f t="shared" si="24"/>
        <v>0</v>
      </c>
      <c r="AM20" s="27">
        <f t="shared" si="24"/>
        <v>0</v>
      </c>
      <c r="AN20" s="27">
        <f t="shared" si="24"/>
        <v>0</v>
      </c>
      <c r="AO20" s="27">
        <f t="shared" si="24"/>
        <v>0</v>
      </c>
      <c r="AP20" s="27">
        <f t="shared" si="24"/>
        <v>0</v>
      </c>
      <c r="AQ20" s="27">
        <f t="shared" si="24"/>
        <v>0</v>
      </c>
      <c r="AR20" s="27">
        <f t="shared" si="24"/>
        <v>0</v>
      </c>
      <c r="AS20" s="27">
        <f t="shared" si="24"/>
        <v>0</v>
      </c>
      <c r="AT20" s="27">
        <f t="shared" si="24"/>
        <v>0</v>
      </c>
      <c r="AU20" s="27">
        <f t="shared" si="24"/>
        <v>0</v>
      </c>
      <c r="AV20" s="27">
        <f t="shared" si="24"/>
        <v>0</v>
      </c>
      <c r="AW20" s="27">
        <f t="shared" si="24"/>
        <v>0</v>
      </c>
      <c r="AX20" s="27">
        <f t="shared" si="24"/>
        <v>0</v>
      </c>
      <c r="AY20" s="27">
        <f t="shared" si="24"/>
        <v>0</v>
      </c>
      <c r="AZ20" s="27">
        <f t="shared" si="24"/>
        <v>0</v>
      </c>
      <c r="BA20" s="27">
        <f t="shared" si="24"/>
        <v>0</v>
      </c>
      <c r="BB20" s="27">
        <f t="shared" si="24"/>
        <v>0</v>
      </c>
      <c r="BC20" s="27">
        <f t="shared" si="24"/>
        <v>0</v>
      </c>
      <c r="BD20" s="27">
        <f t="shared" si="24"/>
        <v>0</v>
      </c>
      <c r="BE20" s="27">
        <f t="shared" si="24"/>
        <v>0</v>
      </c>
      <c r="BF20" s="27">
        <f t="shared" si="24"/>
        <v>0</v>
      </c>
      <c r="BG20" s="27">
        <f t="shared" si="24"/>
        <v>0</v>
      </c>
      <c r="BH20" s="27">
        <f t="shared" ref="BH20:BK20" si="25">IF($X$20=BH12,BH12,0)</f>
        <v>0</v>
      </c>
      <c r="BI20" s="27">
        <f t="shared" si="25"/>
        <v>0</v>
      </c>
      <c r="BJ20" s="27">
        <f t="shared" si="25"/>
        <v>0</v>
      </c>
      <c r="BK20" s="27">
        <f t="shared" si="25"/>
        <v>0</v>
      </c>
      <c r="BL20" s="27">
        <f t="shared" ref="BL20:BM20" si="26">IF($X$20=BL12,BL12,0)</f>
        <v>0</v>
      </c>
      <c r="BM20" s="27">
        <f t="shared" si="26"/>
        <v>0</v>
      </c>
      <c r="BO20" s="27">
        <f t="shared" si="3"/>
        <v>0</v>
      </c>
      <c r="BP20" s="27">
        <f t="shared" si="4"/>
        <v>0</v>
      </c>
      <c r="BQ20" s="27">
        <f t="shared" si="5"/>
        <v>0</v>
      </c>
      <c r="BR20" s="27">
        <f t="shared" si="6"/>
        <v>0</v>
      </c>
      <c r="BS20" s="27">
        <f t="shared" si="7"/>
        <v>0</v>
      </c>
      <c r="BT20" s="27">
        <f t="shared" si="14"/>
        <v>0</v>
      </c>
    </row>
    <row r="21" spans="1:72" ht="26.25" customHeight="1">
      <c r="A21" s="48">
        <v>0.125</v>
      </c>
      <c r="B21" s="49">
        <v>0.16666666666666666</v>
      </c>
      <c r="C21" s="26"/>
      <c r="D21" s="26"/>
      <c r="E21" s="26"/>
      <c r="F21" s="26"/>
      <c r="G21" s="26"/>
      <c r="H21" s="22"/>
      <c r="I21" s="2"/>
      <c r="L21">
        <f t="shared" si="8"/>
        <v>0</v>
      </c>
      <c r="M21">
        <f t="shared" si="8"/>
        <v>0</v>
      </c>
      <c r="N21">
        <f t="shared" si="8"/>
        <v>0</v>
      </c>
      <c r="O21">
        <f t="shared" si="8"/>
        <v>0</v>
      </c>
      <c r="P21">
        <f t="shared" si="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9"/>
        <v>0</v>
      </c>
      <c r="X21" s="19">
        <f t="shared" si="10"/>
        <v>0</v>
      </c>
      <c r="Z21" s="27">
        <f>IF($X$21=Z12,Z12,0)</f>
        <v>0</v>
      </c>
      <c r="AA21" s="27">
        <f t="shared" ref="AA21:BG21" si="27">IF($X$21=AA12,AA12,0)</f>
        <v>0</v>
      </c>
      <c r="AB21" s="27">
        <f t="shared" si="27"/>
        <v>0</v>
      </c>
      <c r="AC21" s="27">
        <f t="shared" si="27"/>
        <v>0</v>
      </c>
      <c r="AD21" s="27">
        <f t="shared" si="27"/>
        <v>0</v>
      </c>
      <c r="AE21" s="27">
        <f t="shared" si="27"/>
        <v>0</v>
      </c>
      <c r="AF21" s="27">
        <f t="shared" si="27"/>
        <v>0</v>
      </c>
      <c r="AG21" s="27">
        <f t="shared" si="27"/>
        <v>0</v>
      </c>
      <c r="AH21" s="27">
        <f t="shared" si="27"/>
        <v>0</v>
      </c>
      <c r="AI21" s="27">
        <f t="shared" si="27"/>
        <v>0</v>
      </c>
      <c r="AJ21" s="27">
        <f t="shared" si="27"/>
        <v>0</v>
      </c>
      <c r="AK21" s="27">
        <f t="shared" si="27"/>
        <v>0</v>
      </c>
      <c r="AL21" s="27">
        <f t="shared" si="27"/>
        <v>0</v>
      </c>
      <c r="AM21" s="27">
        <f t="shared" si="27"/>
        <v>0</v>
      </c>
      <c r="AN21" s="27">
        <f t="shared" si="27"/>
        <v>0</v>
      </c>
      <c r="AO21" s="27">
        <f t="shared" si="27"/>
        <v>0</v>
      </c>
      <c r="AP21" s="27">
        <f t="shared" si="27"/>
        <v>0</v>
      </c>
      <c r="AQ21" s="27">
        <f t="shared" si="27"/>
        <v>0</v>
      </c>
      <c r="AR21" s="27">
        <f t="shared" si="27"/>
        <v>0</v>
      </c>
      <c r="AS21" s="27">
        <f t="shared" si="27"/>
        <v>0</v>
      </c>
      <c r="AT21" s="27">
        <f t="shared" si="27"/>
        <v>0</v>
      </c>
      <c r="AU21" s="27">
        <f t="shared" si="27"/>
        <v>0</v>
      </c>
      <c r="AV21" s="27">
        <f t="shared" si="27"/>
        <v>0</v>
      </c>
      <c r="AW21" s="27">
        <f t="shared" si="27"/>
        <v>0</v>
      </c>
      <c r="AX21" s="27">
        <f t="shared" si="27"/>
        <v>0</v>
      </c>
      <c r="AY21" s="27">
        <f t="shared" si="27"/>
        <v>0</v>
      </c>
      <c r="AZ21" s="27">
        <f t="shared" si="27"/>
        <v>0</v>
      </c>
      <c r="BA21" s="27">
        <f t="shared" si="27"/>
        <v>0</v>
      </c>
      <c r="BB21" s="27">
        <f t="shared" si="27"/>
        <v>0</v>
      </c>
      <c r="BC21" s="27">
        <f t="shared" si="27"/>
        <v>0</v>
      </c>
      <c r="BD21" s="27">
        <f t="shared" si="27"/>
        <v>0</v>
      </c>
      <c r="BE21" s="27">
        <f t="shared" si="27"/>
        <v>0</v>
      </c>
      <c r="BF21" s="27">
        <f t="shared" si="27"/>
        <v>0</v>
      </c>
      <c r="BG21" s="27">
        <f t="shared" si="27"/>
        <v>0</v>
      </c>
      <c r="BH21" s="27">
        <f t="shared" ref="BH21:BK21" si="28">IF($X$21=BH12,BH12,0)</f>
        <v>0</v>
      </c>
      <c r="BI21" s="27">
        <f t="shared" si="28"/>
        <v>0</v>
      </c>
      <c r="BJ21" s="27">
        <f t="shared" si="28"/>
        <v>0</v>
      </c>
      <c r="BK21" s="27">
        <f t="shared" si="28"/>
        <v>0</v>
      </c>
      <c r="BL21" s="27">
        <f t="shared" ref="BL21:BM21" si="29">IF($X$21=BL12,BL12,0)</f>
        <v>0</v>
      </c>
      <c r="BM21" s="27">
        <f t="shared" si="29"/>
        <v>0</v>
      </c>
      <c r="BO21" s="27">
        <f t="shared" si="3"/>
        <v>0</v>
      </c>
      <c r="BP21" s="27">
        <f t="shared" si="4"/>
        <v>0</v>
      </c>
      <c r="BQ21" s="27">
        <f t="shared" si="5"/>
        <v>0</v>
      </c>
      <c r="BR21" s="27">
        <f t="shared" si="6"/>
        <v>0</v>
      </c>
      <c r="BS21" s="27">
        <f t="shared" si="7"/>
        <v>0</v>
      </c>
      <c r="BT21" s="27">
        <f t="shared" si="14"/>
        <v>0</v>
      </c>
    </row>
    <row r="22" spans="1:72" ht="34.5" customHeight="1">
      <c r="A22" s="50">
        <v>0.16666666666666666</v>
      </c>
      <c r="B22" s="51">
        <v>0.20833333333333334</v>
      </c>
      <c r="C22" s="26"/>
      <c r="D22" s="26"/>
      <c r="E22" s="26"/>
      <c r="F22" s="26"/>
      <c r="G22" s="26"/>
      <c r="H22" s="22"/>
      <c r="I22" s="2"/>
      <c r="L22">
        <f t="shared" si="8"/>
        <v>0</v>
      </c>
      <c r="M22">
        <f t="shared" si="8"/>
        <v>0</v>
      </c>
      <c r="N22">
        <f t="shared" si="8"/>
        <v>0</v>
      </c>
      <c r="O22">
        <f t="shared" si="8"/>
        <v>0</v>
      </c>
      <c r="P22">
        <f t="shared" si="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9"/>
        <v>0</v>
      </c>
      <c r="X22" s="19">
        <f t="shared" si="10"/>
        <v>0</v>
      </c>
      <c r="Z22" s="27">
        <f>IF($X$22=Z12,Z12,0)</f>
        <v>0</v>
      </c>
      <c r="AA22" s="27">
        <f t="shared" ref="AA22:BG22" si="30">IF($X$22=AA12,AA12,0)</f>
        <v>0</v>
      </c>
      <c r="AB22" s="27">
        <f t="shared" si="30"/>
        <v>0</v>
      </c>
      <c r="AC22" s="27">
        <f t="shared" si="30"/>
        <v>0</v>
      </c>
      <c r="AD22" s="27">
        <f t="shared" si="30"/>
        <v>0</v>
      </c>
      <c r="AE22" s="27">
        <f t="shared" si="30"/>
        <v>0</v>
      </c>
      <c r="AF22" s="27">
        <f t="shared" si="30"/>
        <v>0</v>
      </c>
      <c r="AG22" s="27">
        <f t="shared" si="30"/>
        <v>0</v>
      </c>
      <c r="AH22" s="27">
        <f t="shared" si="30"/>
        <v>0</v>
      </c>
      <c r="AI22" s="27">
        <f t="shared" si="30"/>
        <v>0</v>
      </c>
      <c r="AJ22" s="27">
        <f t="shared" si="30"/>
        <v>0</v>
      </c>
      <c r="AK22" s="27">
        <f t="shared" si="30"/>
        <v>0</v>
      </c>
      <c r="AL22" s="27">
        <f t="shared" si="30"/>
        <v>0</v>
      </c>
      <c r="AM22" s="27">
        <f t="shared" si="30"/>
        <v>0</v>
      </c>
      <c r="AN22" s="27">
        <f t="shared" si="30"/>
        <v>0</v>
      </c>
      <c r="AO22" s="27">
        <f t="shared" si="30"/>
        <v>0</v>
      </c>
      <c r="AP22" s="27">
        <f t="shared" si="30"/>
        <v>0</v>
      </c>
      <c r="AQ22" s="27">
        <f t="shared" si="30"/>
        <v>0</v>
      </c>
      <c r="AR22" s="27">
        <f t="shared" si="30"/>
        <v>0</v>
      </c>
      <c r="AS22" s="27">
        <f t="shared" si="30"/>
        <v>0</v>
      </c>
      <c r="AT22" s="27">
        <f t="shared" si="30"/>
        <v>0</v>
      </c>
      <c r="AU22" s="27">
        <f t="shared" si="30"/>
        <v>0</v>
      </c>
      <c r="AV22" s="27">
        <f t="shared" si="30"/>
        <v>0</v>
      </c>
      <c r="AW22" s="27">
        <f t="shared" si="30"/>
        <v>0</v>
      </c>
      <c r="AX22" s="27">
        <f t="shared" si="30"/>
        <v>0</v>
      </c>
      <c r="AY22" s="27">
        <f t="shared" si="30"/>
        <v>0</v>
      </c>
      <c r="AZ22" s="27">
        <f t="shared" si="30"/>
        <v>0</v>
      </c>
      <c r="BA22" s="27">
        <f t="shared" si="30"/>
        <v>0</v>
      </c>
      <c r="BB22" s="27">
        <f t="shared" si="30"/>
        <v>0</v>
      </c>
      <c r="BC22" s="27">
        <f t="shared" si="30"/>
        <v>0</v>
      </c>
      <c r="BD22" s="27">
        <f t="shared" si="30"/>
        <v>0</v>
      </c>
      <c r="BE22" s="27">
        <f t="shared" si="30"/>
        <v>0</v>
      </c>
      <c r="BF22" s="27">
        <f t="shared" si="30"/>
        <v>0</v>
      </c>
      <c r="BG22" s="27">
        <f t="shared" si="30"/>
        <v>0</v>
      </c>
      <c r="BH22" s="27">
        <f t="shared" ref="BH22:BK22" si="31">IF($X$22=BH12,BH12,0)</f>
        <v>0</v>
      </c>
      <c r="BI22" s="27">
        <f t="shared" si="31"/>
        <v>0</v>
      </c>
      <c r="BJ22" s="27">
        <f t="shared" si="31"/>
        <v>0</v>
      </c>
      <c r="BK22" s="27">
        <f t="shared" si="31"/>
        <v>0</v>
      </c>
      <c r="BL22" s="27">
        <f t="shared" ref="BL22:BM22" si="32">IF($X$22=BL12,BL12,0)</f>
        <v>0</v>
      </c>
      <c r="BM22" s="27">
        <f t="shared" si="32"/>
        <v>0</v>
      </c>
      <c r="BO22" s="27">
        <f t="shared" si="3"/>
        <v>0</v>
      </c>
      <c r="BP22" s="27">
        <f t="shared" si="4"/>
        <v>0</v>
      </c>
      <c r="BQ22" s="27">
        <f t="shared" si="5"/>
        <v>0</v>
      </c>
      <c r="BR22" s="27">
        <f t="shared" si="6"/>
        <v>0</v>
      </c>
      <c r="BS22" s="27">
        <f t="shared" si="7"/>
        <v>0</v>
      </c>
      <c r="BT22" s="27">
        <f t="shared" si="14"/>
        <v>0</v>
      </c>
    </row>
    <row r="23" spans="1:72" ht="26.25" customHeight="1">
      <c r="A23" s="64" t="s">
        <v>16</v>
      </c>
      <c r="B23" s="65"/>
      <c r="C23" s="24">
        <f>L23</f>
        <v>0</v>
      </c>
      <c r="D23" s="24">
        <f>M23</f>
        <v>0</v>
      </c>
      <c r="E23" s="24">
        <f>N23</f>
        <v>0</v>
      </c>
      <c r="F23" s="24">
        <f>O23</f>
        <v>0</v>
      </c>
      <c r="G23" s="24">
        <f>P23</f>
        <v>1</v>
      </c>
      <c r="H23" s="12"/>
      <c r="I23" s="12"/>
      <c r="L23">
        <f>SUM(L13:L22)</f>
        <v>0</v>
      </c>
      <c r="M23">
        <f>SUM(M13:M22)</f>
        <v>0</v>
      </c>
      <c r="N23">
        <f>SUM(N13:N22)</f>
        <v>0</v>
      </c>
      <c r="O23">
        <f>SUM(O13:O22)</f>
        <v>0</v>
      </c>
      <c r="P23">
        <f>SUM(P13:P22)</f>
        <v>1</v>
      </c>
      <c r="Z23" s="28">
        <f>SUM(Z13:Z22)</f>
        <v>0</v>
      </c>
      <c r="AA23" s="28">
        <f t="shared" ref="AA23:BK23" si="33">SUM(AA13:AA22)</f>
        <v>0</v>
      </c>
      <c r="AB23" s="28">
        <f t="shared" si="33"/>
        <v>0</v>
      </c>
      <c r="AC23" s="28">
        <f t="shared" si="33"/>
        <v>0</v>
      </c>
      <c r="AD23" s="28">
        <f t="shared" si="33"/>
        <v>0</v>
      </c>
      <c r="AE23" s="28">
        <f t="shared" si="33"/>
        <v>0</v>
      </c>
      <c r="AF23" s="28">
        <f t="shared" si="33"/>
        <v>0</v>
      </c>
      <c r="AG23" s="28">
        <f t="shared" si="33"/>
        <v>0</v>
      </c>
      <c r="AH23" s="28">
        <f t="shared" si="33"/>
        <v>0</v>
      </c>
      <c r="AI23" s="28">
        <f t="shared" si="33"/>
        <v>0</v>
      </c>
      <c r="AJ23" s="28">
        <f t="shared" si="33"/>
        <v>0</v>
      </c>
      <c r="AK23" s="28">
        <f t="shared" si="33"/>
        <v>0</v>
      </c>
      <c r="AL23" s="28">
        <f t="shared" si="33"/>
        <v>0</v>
      </c>
      <c r="AM23" s="28">
        <f t="shared" si="33"/>
        <v>0</v>
      </c>
      <c r="AN23" s="28">
        <f t="shared" si="33"/>
        <v>0</v>
      </c>
      <c r="AO23" s="28">
        <f t="shared" si="33"/>
        <v>0</v>
      </c>
      <c r="AP23" s="28">
        <f t="shared" si="33"/>
        <v>0</v>
      </c>
      <c r="AQ23" s="28">
        <f t="shared" si="33"/>
        <v>0</v>
      </c>
      <c r="AR23" s="28">
        <f t="shared" si="33"/>
        <v>0</v>
      </c>
      <c r="AS23" s="28">
        <f t="shared" si="33"/>
        <v>0</v>
      </c>
      <c r="AT23" s="28">
        <f t="shared" si="33"/>
        <v>0</v>
      </c>
      <c r="AU23" s="28">
        <f t="shared" si="33"/>
        <v>0</v>
      </c>
      <c r="AV23" s="28">
        <f t="shared" si="33"/>
        <v>0</v>
      </c>
      <c r="AW23" s="28">
        <f t="shared" si="33"/>
        <v>0</v>
      </c>
      <c r="AX23" s="28">
        <f t="shared" si="33"/>
        <v>0</v>
      </c>
      <c r="AY23" s="28">
        <f t="shared" si="33"/>
        <v>0</v>
      </c>
      <c r="AZ23" s="28">
        <f t="shared" si="33"/>
        <v>0</v>
      </c>
      <c r="BA23" s="28">
        <f t="shared" si="33"/>
        <v>0</v>
      </c>
      <c r="BB23" s="28">
        <f t="shared" si="33"/>
        <v>0</v>
      </c>
      <c r="BC23" s="28">
        <f t="shared" si="33"/>
        <v>0</v>
      </c>
      <c r="BD23" s="28">
        <f t="shared" si="33"/>
        <v>0</v>
      </c>
      <c r="BE23" s="28">
        <f t="shared" si="33"/>
        <v>0</v>
      </c>
      <c r="BF23" s="28">
        <f t="shared" si="33"/>
        <v>0</v>
      </c>
      <c r="BG23" s="28">
        <f t="shared" si="33"/>
        <v>0</v>
      </c>
      <c r="BH23" s="28">
        <f t="shared" si="33"/>
        <v>0</v>
      </c>
      <c r="BI23" s="28">
        <f t="shared" si="33"/>
        <v>0</v>
      </c>
      <c r="BJ23" s="28">
        <f t="shared" si="33"/>
        <v>0</v>
      </c>
      <c r="BK23" s="28">
        <f t="shared" si="33"/>
        <v>0</v>
      </c>
      <c r="BL23" s="28">
        <f t="shared" ref="BL23:BM23" si="34">SUM(BL13:BL22)</f>
        <v>0</v>
      </c>
      <c r="BM23" s="28">
        <f t="shared" si="34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hQNQFzjkC+tKSR4Ii/6TS+BuD8jWWOrxEEqOzN0YW/S0gRr5AzcwiF9XEcvs1xf6yuMUeeOgfFHmVXo06lLApA==" saltValue="2Aywtr2VgBJ6vWBX+W784g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2"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V29"/>
  <sheetViews>
    <sheetView topLeftCell="A16" zoomScale="120" zoomScaleNormal="120" workbookViewId="0">
      <selection activeCell="C16" sqref="C16:F17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4" width="9.140625" hidden="1" customWidth="1"/>
    <col min="75" max="75" width="9.140625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35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/>
      <c r="D13" s="26"/>
      <c r="E13" s="26"/>
      <c r="F13" s="26"/>
      <c r="G13" s="26"/>
      <c r="H13" s="22"/>
      <c r="I13" s="2"/>
      <c r="L13">
        <f>IF(C13="",0,1)</f>
        <v>0</v>
      </c>
      <c r="M13">
        <f>IF(D13="",0,1)</f>
        <v>0</v>
      </c>
      <c r="N13">
        <f>IF(E13="",0,1)</f>
        <v>0</v>
      </c>
      <c r="O13">
        <f>IF(F13="",0,1)</f>
        <v>0</v>
      </c>
      <c r="P13">
        <f>IF(G13="",0,1)</f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0</v>
      </c>
      <c r="X13" s="19">
        <f>W13/4</f>
        <v>0</v>
      </c>
      <c r="Z13" s="27">
        <f>IF($X$13=Z12,Z12,0)</f>
        <v>0</v>
      </c>
      <c r="AA13" s="27">
        <f>IF($X$13=AA12,AA12,0)</f>
        <v>0</v>
      </c>
      <c r="AB13" s="27">
        <f t="shared" ref="AB13:BG13" si="0">IF($X$13=AB12,AB12,0)</f>
        <v>0</v>
      </c>
      <c r="AC13" s="27">
        <f t="shared" si="0"/>
        <v>0</v>
      </c>
      <c r="AD13" s="27">
        <f t="shared" si="0"/>
        <v>0</v>
      </c>
      <c r="AE13" s="27">
        <f t="shared" si="0"/>
        <v>0</v>
      </c>
      <c r="AF13" s="27">
        <f t="shared" si="0"/>
        <v>0</v>
      </c>
      <c r="AG13" s="27">
        <f t="shared" si="0"/>
        <v>0</v>
      </c>
      <c r="AH13" s="27">
        <f t="shared" si="0"/>
        <v>0</v>
      </c>
      <c r="AI13" s="27">
        <f t="shared" si="0"/>
        <v>0</v>
      </c>
      <c r="AJ13" s="27">
        <f t="shared" si="0"/>
        <v>0</v>
      </c>
      <c r="AK13" s="27">
        <f t="shared" si="0"/>
        <v>0</v>
      </c>
      <c r="AL13" s="27">
        <f t="shared" si="0"/>
        <v>0</v>
      </c>
      <c r="AM13" s="27">
        <f t="shared" si="0"/>
        <v>0</v>
      </c>
      <c r="AN13" s="27">
        <f t="shared" si="0"/>
        <v>0</v>
      </c>
      <c r="AO13" s="27">
        <f t="shared" si="0"/>
        <v>0</v>
      </c>
      <c r="AP13" s="27">
        <f t="shared" si="0"/>
        <v>0</v>
      </c>
      <c r="AQ13" s="27">
        <f t="shared" si="0"/>
        <v>0</v>
      </c>
      <c r="AR13" s="27">
        <f t="shared" si="0"/>
        <v>0</v>
      </c>
      <c r="AS13" s="27">
        <f t="shared" si="0"/>
        <v>0</v>
      </c>
      <c r="AT13" s="27">
        <f t="shared" si="0"/>
        <v>0</v>
      </c>
      <c r="AU13" s="27">
        <f t="shared" si="0"/>
        <v>0</v>
      </c>
      <c r="AV13" s="27">
        <f t="shared" si="0"/>
        <v>0</v>
      </c>
      <c r="AW13" s="27">
        <f t="shared" si="0"/>
        <v>0</v>
      </c>
      <c r="AX13" s="27">
        <f t="shared" si="0"/>
        <v>0</v>
      </c>
      <c r="AY13" s="27">
        <f t="shared" si="0"/>
        <v>0</v>
      </c>
      <c r="AZ13" s="27">
        <f t="shared" si="0"/>
        <v>0</v>
      </c>
      <c r="BA13" s="27">
        <f t="shared" si="0"/>
        <v>0</v>
      </c>
      <c r="BB13" s="27">
        <f t="shared" si="0"/>
        <v>0</v>
      </c>
      <c r="BC13" s="27">
        <f t="shared" si="0"/>
        <v>0</v>
      </c>
      <c r="BD13" s="27">
        <f t="shared" si="0"/>
        <v>0</v>
      </c>
      <c r="BE13" s="27">
        <f t="shared" si="0"/>
        <v>0</v>
      </c>
      <c r="BF13" s="27">
        <f t="shared" si="0"/>
        <v>0</v>
      </c>
      <c r="BG13" s="27">
        <f t="shared" si="0"/>
        <v>0</v>
      </c>
      <c r="BH13" s="27">
        <f t="shared" ref="BH13:BM13" si="1">IF($X$13=BH12,BH12,0)</f>
        <v>0</v>
      </c>
      <c r="BI13" s="27">
        <f t="shared" si="1"/>
        <v>0</v>
      </c>
      <c r="BJ13" s="27">
        <f t="shared" si="1"/>
        <v>0</v>
      </c>
      <c r="BK13" s="27">
        <f t="shared" si="1"/>
        <v>0</v>
      </c>
      <c r="BL13" s="27">
        <f t="shared" si="1"/>
        <v>0</v>
      </c>
      <c r="BM13" s="27">
        <f t="shared" si="1"/>
        <v>0</v>
      </c>
      <c r="BO13" s="27">
        <f t="shared" ref="BO13:BO22" si="2">IF(L13&gt;0,1,0)</f>
        <v>0</v>
      </c>
      <c r="BP13" s="27">
        <f t="shared" ref="BP13:BP22" si="3">IF(M13&gt;0,1,0)</f>
        <v>0</v>
      </c>
      <c r="BQ13" s="27">
        <f t="shared" ref="BQ13:BQ22" si="4">IF(N13&gt;0,1,0)</f>
        <v>0</v>
      </c>
      <c r="BR13" s="27">
        <f t="shared" ref="BR13:BR22" si="5">IF(O13&gt;0,1,0)</f>
        <v>0</v>
      </c>
      <c r="BS13" s="27">
        <f t="shared" ref="BS13:BS22" si="6">IF(P13&gt;0,1,0)</f>
        <v>0</v>
      </c>
      <c r="BT13" s="27">
        <f>SUM(BO13:BS13)</f>
        <v>0</v>
      </c>
    </row>
    <row r="14" spans="1:72" ht="26.25" customHeight="1">
      <c r="A14" s="48">
        <v>0.36458333333333331</v>
      </c>
      <c r="B14" s="49">
        <v>0.40625</v>
      </c>
      <c r="C14" s="26"/>
      <c r="D14" s="26"/>
      <c r="E14" s="26"/>
      <c r="F14" s="26"/>
      <c r="G14" s="26"/>
      <c r="H14" s="22"/>
      <c r="I14" s="2"/>
      <c r="L14">
        <f t="shared" ref="L14:P22" si="7">IF(C14="",0,1)</f>
        <v>0</v>
      </c>
      <c r="M14">
        <f t="shared" si="7"/>
        <v>0</v>
      </c>
      <c r="N14">
        <f t="shared" si="7"/>
        <v>0</v>
      </c>
      <c r="O14">
        <f t="shared" si="7"/>
        <v>0</v>
      </c>
      <c r="P14">
        <f t="shared" si="7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0</v>
      </c>
      <c r="W14" s="19">
        <f t="shared" ref="W14:W22" si="8">R14+S14+T14+U14+V14</f>
        <v>0</v>
      </c>
      <c r="X14" s="19">
        <f t="shared" ref="X14:X22" si="9">W14/4</f>
        <v>0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0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M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L14" s="27">
        <f t="shared" si="11"/>
        <v>0</v>
      </c>
      <c r="BM14" s="27">
        <f t="shared" si="11"/>
        <v>0</v>
      </c>
      <c r="BO14" s="27">
        <f t="shared" si="2"/>
        <v>0</v>
      </c>
      <c r="BP14" s="27">
        <f t="shared" si="3"/>
        <v>0</v>
      </c>
      <c r="BQ14" s="27">
        <f t="shared" si="4"/>
        <v>0</v>
      </c>
      <c r="BR14" s="27">
        <f t="shared" si="5"/>
        <v>0</v>
      </c>
      <c r="BS14" s="27">
        <f t="shared" si="6"/>
        <v>0</v>
      </c>
      <c r="BT14" s="27">
        <f t="shared" ref="BT14:BT22" si="12">SUM(BO14:BS14)</f>
        <v>0</v>
      </c>
    </row>
    <row r="15" spans="1:72" ht="26.25" customHeight="1">
      <c r="A15" s="48">
        <v>0.40625</v>
      </c>
      <c r="B15" s="49">
        <v>0.41666666666666669</v>
      </c>
      <c r="C15" s="84" t="s">
        <v>30</v>
      </c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2"/>
        <v>0</v>
      </c>
      <c r="BP15" s="27">
        <f t="shared" si="3"/>
        <v>0</v>
      </c>
      <c r="BQ15" s="27">
        <f t="shared" si="4"/>
        <v>0</v>
      </c>
      <c r="BR15" s="27">
        <f t="shared" si="5"/>
        <v>0</v>
      </c>
      <c r="BS15" s="27">
        <f t="shared" si="6"/>
        <v>0</v>
      </c>
      <c r="BT15" s="27">
        <f t="shared" si="12"/>
        <v>0</v>
      </c>
    </row>
    <row r="16" spans="1:72" ht="26.25" customHeight="1">
      <c r="A16" s="48">
        <v>0.41666666666666669</v>
      </c>
      <c r="B16" s="49">
        <v>0.45833333333333331</v>
      </c>
      <c r="C16" s="26"/>
      <c r="D16" s="26"/>
      <c r="E16" s="26"/>
      <c r="F16" s="26"/>
      <c r="G16" s="26" t="s">
        <v>56</v>
      </c>
      <c r="H16" s="22"/>
      <c r="I16" s="2"/>
      <c r="L16">
        <f t="shared" si="7"/>
        <v>0</v>
      </c>
      <c r="M16">
        <f t="shared" si="7"/>
        <v>0</v>
      </c>
      <c r="N16">
        <f t="shared" si="7"/>
        <v>0</v>
      </c>
      <c r="O16">
        <f t="shared" si="7"/>
        <v>0</v>
      </c>
      <c r="P16">
        <f t="shared" si="7"/>
        <v>1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8"/>
        <v>0</v>
      </c>
      <c r="X16" s="19">
        <f t="shared" si="9"/>
        <v>0</v>
      </c>
      <c r="Z16" s="27">
        <f>IF($X$16=Z12,Z12,0)</f>
        <v>0</v>
      </c>
      <c r="AA16" s="27">
        <f t="shared" ref="AA16:BG16" si="13">IF($X$16=AA12,AA12,0)</f>
        <v>0</v>
      </c>
      <c r="AB16" s="27">
        <f t="shared" si="13"/>
        <v>0</v>
      </c>
      <c r="AC16" s="27">
        <f t="shared" si="13"/>
        <v>0</v>
      </c>
      <c r="AD16" s="27">
        <f t="shared" si="13"/>
        <v>0</v>
      </c>
      <c r="AE16" s="27">
        <f t="shared" si="13"/>
        <v>0</v>
      </c>
      <c r="AF16" s="27">
        <f t="shared" si="13"/>
        <v>0</v>
      </c>
      <c r="AG16" s="27">
        <f t="shared" si="13"/>
        <v>0</v>
      </c>
      <c r="AH16" s="27">
        <f t="shared" si="13"/>
        <v>0</v>
      </c>
      <c r="AI16" s="27">
        <f t="shared" si="13"/>
        <v>0</v>
      </c>
      <c r="AJ16" s="27">
        <f t="shared" si="13"/>
        <v>0</v>
      </c>
      <c r="AK16" s="27">
        <f t="shared" si="13"/>
        <v>0</v>
      </c>
      <c r="AL16" s="27">
        <f t="shared" si="13"/>
        <v>0</v>
      </c>
      <c r="AM16" s="27">
        <f t="shared" si="13"/>
        <v>0</v>
      </c>
      <c r="AN16" s="27">
        <f t="shared" si="13"/>
        <v>0</v>
      </c>
      <c r="AO16" s="27">
        <f t="shared" si="13"/>
        <v>0</v>
      </c>
      <c r="AP16" s="27">
        <f t="shared" si="13"/>
        <v>0</v>
      </c>
      <c r="AQ16" s="27">
        <f t="shared" si="13"/>
        <v>0</v>
      </c>
      <c r="AR16" s="27">
        <f t="shared" si="13"/>
        <v>0</v>
      </c>
      <c r="AS16" s="27">
        <f t="shared" si="13"/>
        <v>0</v>
      </c>
      <c r="AT16" s="27">
        <f t="shared" si="13"/>
        <v>0</v>
      </c>
      <c r="AU16" s="27">
        <f t="shared" si="13"/>
        <v>0</v>
      </c>
      <c r="AV16" s="27">
        <f t="shared" si="13"/>
        <v>0</v>
      </c>
      <c r="AW16" s="27">
        <f t="shared" si="13"/>
        <v>0</v>
      </c>
      <c r="AX16" s="27">
        <f t="shared" si="13"/>
        <v>0</v>
      </c>
      <c r="AY16" s="27">
        <f t="shared" si="13"/>
        <v>0</v>
      </c>
      <c r="AZ16" s="27">
        <f t="shared" si="13"/>
        <v>0</v>
      </c>
      <c r="BA16" s="27">
        <f t="shared" si="13"/>
        <v>0</v>
      </c>
      <c r="BB16" s="27">
        <f t="shared" si="13"/>
        <v>0</v>
      </c>
      <c r="BC16" s="27">
        <f t="shared" si="13"/>
        <v>0</v>
      </c>
      <c r="BD16" s="27">
        <f t="shared" si="13"/>
        <v>0</v>
      </c>
      <c r="BE16" s="27">
        <f t="shared" si="13"/>
        <v>0</v>
      </c>
      <c r="BF16" s="27">
        <f t="shared" si="13"/>
        <v>0</v>
      </c>
      <c r="BG16" s="27">
        <f t="shared" si="13"/>
        <v>0</v>
      </c>
      <c r="BH16" s="27">
        <f t="shared" ref="BH16:BM16" si="14">IF($X$16=BH12,BH12,0)</f>
        <v>0</v>
      </c>
      <c r="BI16" s="27">
        <f t="shared" si="14"/>
        <v>0</v>
      </c>
      <c r="BJ16" s="27">
        <f t="shared" si="14"/>
        <v>0</v>
      </c>
      <c r="BK16" s="27">
        <f t="shared" si="14"/>
        <v>0</v>
      </c>
      <c r="BL16" s="27">
        <f t="shared" si="14"/>
        <v>0</v>
      </c>
      <c r="BM16" s="27">
        <f t="shared" si="14"/>
        <v>0</v>
      </c>
      <c r="BO16" s="27">
        <f t="shared" si="2"/>
        <v>0</v>
      </c>
      <c r="BP16" s="27">
        <f t="shared" si="3"/>
        <v>0</v>
      </c>
      <c r="BQ16" s="27">
        <f t="shared" si="4"/>
        <v>0</v>
      </c>
      <c r="BR16" s="27">
        <f t="shared" si="5"/>
        <v>0</v>
      </c>
      <c r="BS16" s="27">
        <f t="shared" si="6"/>
        <v>1</v>
      </c>
      <c r="BT16" s="27">
        <f t="shared" si="12"/>
        <v>1</v>
      </c>
    </row>
    <row r="17" spans="1:72" ht="26.25" customHeight="1">
      <c r="A17" s="48">
        <v>0.45833333333333331</v>
      </c>
      <c r="B17" s="49">
        <v>0.5</v>
      </c>
      <c r="C17" s="26"/>
      <c r="D17" s="26"/>
      <c r="E17" s="26"/>
      <c r="F17" s="26"/>
      <c r="G17" s="26"/>
      <c r="H17" s="22"/>
      <c r="I17" s="2"/>
      <c r="L17">
        <f t="shared" si="7"/>
        <v>0</v>
      </c>
      <c r="M17">
        <f t="shared" si="7"/>
        <v>0</v>
      </c>
      <c r="N17">
        <f t="shared" si="7"/>
        <v>0</v>
      </c>
      <c r="O17">
        <f t="shared" si="7"/>
        <v>0</v>
      </c>
      <c r="P17">
        <f t="shared" si="7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0</v>
      </c>
      <c r="X17" s="19">
        <f t="shared" si="9"/>
        <v>0</v>
      </c>
      <c r="Z17" s="27">
        <f>IF($X$17=Z12,Z12,0)</f>
        <v>0</v>
      </c>
      <c r="AA17" s="27">
        <f t="shared" ref="AA17:BG17" si="15">IF($X$17=AA12,AA12,0)</f>
        <v>0</v>
      </c>
      <c r="AB17" s="27">
        <f t="shared" si="15"/>
        <v>0</v>
      </c>
      <c r="AC17" s="27">
        <f t="shared" si="15"/>
        <v>0</v>
      </c>
      <c r="AD17" s="27">
        <f t="shared" si="15"/>
        <v>0</v>
      </c>
      <c r="AE17" s="27">
        <f t="shared" si="15"/>
        <v>0</v>
      </c>
      <c r="AF17" s="27">
        <f t="shared" si="15"/>
        <v>0</v>
      </c>
      <c r="AG17" s="27">
        <f t="shared" si="15"/>
        <v>0</v>
      </c>
      <c r="AH17" s="27">
        <f t="shared" si="15"/>
        <v>0</v>
      </c>
      <c r="AI17" s="27">
        <f t="shared" si="15"/>
        <v>0</v>
      </c>
      <c r="AJ17" s="27">
        <f t="shared" si="15"/>
        <v>0</v>
      </c>
      <c r="AK17" s="27">
        <f t="shared" si="15"/>
        <v>0</v>
      </c>
      <c r="AL17" s="27">
        <f t="shared" si="15"/>
        <v>0</v>
      </c>
      <c r="AM17" s="27">
        <f t="shared" si="15"/>
        <v>0</v>
      </c>
      <c r="AN17" s="27">
        <f t="shared" si="15"/>
        <v>0</v>
      </c>
      <c r="AO17" s="27">
        <f t="shared" si="15"/>
        <v>0</v>
      </c>
      <c r="AP17" s="27">
        <f t="shared" si="15"/>
        <v>0</v>
      </c>
      <c r="AQ17" s="27">
        <f t="shared" si="15"/>
        <v>0</v>
      </c>
      <c r="AR17" s="27">
        <f t="shared" si="15"/>
        <v>0</v>
      </c>
      <c r="AS17" s="27">
        <f t="shared" si="15"/>
        <v>0</v>
      </c>
      <c r="AT17" s="27">
        <f t="shared" si="15"/>
        <v>0</v>
      </c>
      <c r="AU17" s="27">
        <f t="shared" si="15"/>
        <v>0</v>
      </c>
      <c r="AV17" s="27">
        <f t="shared" si="15"/>
        <v>0</v>
      </c>
      <c r="AW17" s="27">
        <f t="shared" si="15"/>
        <v>0</v>
      </c>
      <c r="AX17" s="27">
        <f t="shared" si="15"/>
        <v>0</v>
      </c>
      <c r="AY17" s="27">
        <f t="shared" si="15"/>
        <v>0</v>
      </c>
      <c r="AZ17" s="27">
        <f t="shared" si="15"/>
        <v>0</v>
      </c>
      <c r="BA17" s="27">
        <f t="shared" si="15"/>
        <v>0</v>
      </c>
      <c r="BB17" s="27">
        <f t="shared" si="15"/>
        <v>0</v>
      </c>
      <c r="BC17" s="27">
        <f t="shared" si="15"/>
        <v>0</v>
      </c>
      <c r="BD17" s="27">
        <f t="shared" si="15"/>
        <v>0</v>
      </c>
      <c r="BE17" s="27">
        <f t="shared" si="15"/>
        <v>0</v>
      </c>
      <c r="BF17" s="27">
        <f t="shared" si="15"/>
        <v>0</v>
      </c>
      <c r="BG17" s="27">
        <f t="shared" si="15"/>
        <v>0</v>
      </c>
      <c r="BH17" s="27">
        <f t="shared" ref="BH17:BM17" si="16">IF($X$17=BH12,BH12,0)</f>
        <v>0</v>
      </c>
      <c r="BI17" s="27">
        <f t="shared" si="16"/>
        <v>0</v>
      </c>
      <c r="BJ17" s="27">
        <f t="shared" si="16"/>
        <v>0</v>
      </c>
      <c r="BK17" s="27">
        <f t="shared" si="16"/>
        <v>0</v>
      </c>
      <c r="BL17" s="27">
        <f t="shared" si="16"/>
        <v>0</v>
      </c>
      <c r="BM17" s="27">
        <f t="shared" si="16"/>
        <v>0</v>
      </c>
      <c r="BO17" s="27">
        <f t="shared" si="2"/>
        <v>0</v>
      </c>
      <c r="BP17" s="27">
        <f t="shared" si="3"/>
        <v>0</v>
      </c>
      <c r="BQ17" s="27">
        <f t="shared" si="4"/>
        <v>0</v>
      </c>
      <c r="BR17" s="27">
        <f t="shared" si="5"/>
        <v>0</v>
      </c>
      <c r="BS17" s="27">
        <f t="shared" si="6"/>
        <v>0</v>
      </c>
      <c r="BT17" s="27">
        <f t="shared" si="12"/>
        <v>0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2"/>
        <v>0</v>
      </c>
      <c r="BP18" s="27">
        <f t="shared" si="3"/>
        <v>0</v>
      </c>
      <c r="BQ18" s="27">
        <f t="shared" si="4"/>
        <v>0</v>
      </c>
      <c r="BR18" s="27">
        <f t="shared" si="5"/>
        <v>0</v>
      </c>
      <c r="BS18" s="27">
        <f t="shared" si="6"/>
        <v>0</v>
      </c>
      <c r="BT18" s="27">
        <f t="shared" si="12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72</v>
      </c>
      <c r="D19" s="26" t="s">
        <v>72</v>
      </c>
      <c r="E19" s="26" t="s">
        <v>72</v>
      </c>
      <c r="F19" s="26" t="s">
        <v>72</v>
      </c>
      <c r="G19" s="26"/>
      <c r="H19" s="22"/>
      <c r="I19" s="2"/>
      <c r="L19">
        <f t="shared" si="7"/>
        <v>1</v>
      </c>
      <c r="M19">
        <f t="shared" si="7"/>
        <v>1</v>
      </c>
      <c r="N19">
        <f t="shared" si="7"/>
        <v>1</v>
      </c>
      <c r="O19">
        <f t="shared" si="7"/>
        <v>1</v>
      </c>
      <c r="P19">
        <f t="shared" si="7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23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23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23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23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92</v>
      </c>
      <c r="X19" s="19">
        <f t="shared" si="9"/>
        <v>23</v>
      </c>
      <c r="Z19" s="27">
        <f>IF($X$19=Z12,Z12,0)</f>
        <v>0</v>
      </c>
      <c r="AA19" s="27">
        <f t="shared" ref="AA19:BG19" si="17">IF($X$19=AA12,AA12,0)</f>
        <v>0</v>
      </c>
      <c r="AB19" s="27">
        <f t="shared" si="17"/>
        <v>0</v>
      </c>
      <c r="AC19" s="27">
        <f t="shared" si="17"/>
        <v>0</v>
      </c>
      <c r="AD19" s="27">
        <f t="shared" si="17"/>
        <v>0</v>
      </c>
      <c r="AE19" s="27">
        <f t="shared" si="17"/>
        <v>0</v>
      </c>
      <c r="AF19" s="27">
        <f t="shared" si="17"/>
        <v>0</v>
      </c>
      <c r="AG19" s="27">
        <f t="shared" si="17"/>
        <v>0</v>
      </c>
      <c r="AH19" s="27">
        <f t="shared" si="17"/>
        <v>0</v>
      </c>
      <c r="AI19" s="27">
        <f t="shared" si="17"/>
        <v>0</v>
      </c>
      <c r="AJ19" s="27">
        <f t="shared" si="17"/>
        <v>0</v>
      </c>
      <c r="AK19" s="27">
        <f t="shared" si="17"/>
        <v>0</v>
      </c>
      <c r="AL19" s="27">
        <f t="shared" si="17"/>
        <v>0</v>
      </c>
      <c r="AM19" s="27">
        <f t="shared" si="17"/>
        <v>0</v>
      </c>
      <c r="AN19" s="27">
        <f t="shared" si="17"/>
        <v>0</v>
      </c>
      <c r="AO19" s="27">
        <f t="shared" si="17"/>
        <v>0</v>
      </c>
      <c r="AP19" s="27">
        <f t="shared" si="17"/>
        <v>0</v>
      </c>
      <c r="AQ19" s="27">
        <f t="shared" si="17"/>
        <v>0</v>
      </c>
      <c r="AR19" s="27">
        <f t="shared" si="17"/>
        <v>0</v>
      </c>
      <c r="AS19" s="27">
        <f t="shared" si="17"/>
        <v>0</v>
      </c>
      <c r="AT19" s="27">
        <f t="shared" si="17"/>
        <v>0</v>
      </c>
      <c r="AU19" s="27">
        <f t="shared" si="17"/>
        <v>0</v>
      </c>
      <c r="AV19" s="27">
        <f t="shared" si="17"/>
        <v>23</v>
      </c>
      <c r="AW19" s="27">
        <f t="shared" si="17"/>
        <v>0</v>
      </c>
      <c r="AX19" s="27">
        <f t="shared" si="17"/>
        <v>0</v>
      </c>
      <c r="AY19" s="27">
        <f t="shared" si="17"/>
        <v>0</v>
      </c>
      <c r="AZ19" s="27">
        <f t="shared" si="17"/>
        <v>0</v>
      </c>
      <c r="BA19" s="27">
        <f t="shared" si="17"/>
        <v>0</v>
      </c>
      <c r="BB19" s="27">
        <f t="shared" si="17"/>
        <v>0</v>
      </c>
      <c r="BC19" s="27">
        <f t="shared" si="17"/>
        <v>0</v>
      </c>
      <c r="BD19" s="27">
        <f t="shared" si="17"/>
        <v>0</v>
      </c>
      <c r="BE19" s="27">
        <f t="shared" si="17"/>
        <v>0</v>
      </c>
      <c r="BF19" s="27">
        <f t="shared" si="17"/>
        <v>0</v>
      </c>
      <c r="BG19" s="27">
        <f t="shared" si="17"/>
        <v>0</v>
      </c>
      <c r="BH19" s="27">
        <f t="shared" ref="BH19:BM19" si="18">IF($X$19=BH12,BH12,0)</f>
        <v>0</v>
      </c>
      <c r="BI19" s="27">
        <f t="shared" si="18"/>
        <v>0</v>
      </c>
      <c r="BJ19" s="27">
        <f t="shared" si="18"/>
        <v>0</v>
      </c>
      <c r="BK19" s="27">
        <f t="shared" si="18"/>
        <v>0</v>
      </c>
      <c r="BL19" s="27">
        <f t="shared" si="18"/>
        <v>0</v>
      </c>
      <c r="BM19" s="27">
        <f t="shared" si="18"/>
        <v>0</v>
      </c>
      <c r="BO19" s="27">
        <f t="shared" si="2"/>
        <v>1</v>
      </c>
      <c r="BP19" s="27">
        <f t="shared" si="3"/>
        <v>1</v>
      </c>
      <c r="BQ19" s="27">
        <f t="shared" si="4"/>
        <v>1</v>
      </c>
      <c r="BR19" s="27">
        <f t="shared" si="5"/>
        <v>1</v>
      </c>
      <c r="BS19" s="27">
        <f t="shared" si="6"/>
        <v>0</v>
      </c>
      <c r="BT19" s="27">
        <f t="shared" si="12"/>
        <v>4</v>
      </c>
    </row>
    <row r="20" spans="1:72" ht="26.25" customHeight="1">
      <c r="A20" s="48">
        <v>8.3333333333333329E-2</v>
      </c>
      <c r="B20" s="49">
        <v>0.125</v>
      </c>
      <c r="C20" s="26" t="s">
        <v>72</v>
      </c>
      <c r="D20" s="26" t="s">
        <v>72</v>
      </c>
      <c r="E20" s="26" t="s">
        <v>72</v>
      </c>
      <c r="F20" s="26" t="s">
        <v>72</v>
      </c>
      <c r="G20" s="26"/>
      <c r="H20" s="22"/>
      <c r="I20" s="2"/>
      <c r="L20">
        <f t="shared" si="7"/>
        <v>1</v>
      </c>
      <c r="M20">
        <f t="shared" si="7"/>
        <v>1</v>
      </c>
      <c r="N20">
        <f t="shared" si="7"/>
        <v>1</v>
      </c>
      <c r="O20">
        <f t="shared" si="7"/>
        <v>1</v>
      </c>
      <c r="P20">
        <f t="shared" si="7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23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23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23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23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92</v>
      </c>
      <c r="X20" s="19">
        <f t="shared" si="9"/>
        <v>23</v>
      </c>
      <c r="Z20" s="27">
        <f>IF($X$20=Z12,Z12,0)</f>
        <v>0</v>
      </c>
      <c r="AA20" s="27">
        <f t="shared" ref="AA20:BG20" si="19">IF($X$20=AA12,AA12,0)</f>
        <v>0</v>
      </c>
      <c r="AB20" s="27">
        <f t="shared" si="19"/>
        <v>0</v>
      </c>
      <c r="AC20" s="27">
        <f t="shared" si="19"/>
        <v>0</v>
      </c>
      <c r="AD20" s="27">
        <f t="shared" si="19"/>
        <v>0</v>
      </c>
      <c r="AE20" s="27">
        <f t="shared" si="19"/>
        <v>0</v>
      </c>
      <c r="AF20" s="27">
        <f t="shared" si="19"/>
        <v>0</v>
      </c>
      <c r="AG20" s="27">
        <f t="shared" si="19"/>
        <v>0</v>
      </c>
      <c r="AH20" s="27">
        <f t="shared" si="19"/>
        <v>0</v>
      </c>
      <c r="AI20" s="27">
        <f t="shared" si="19"/>
        <v>0</v>
      </c>
      <c r="AJ20" s="27">
        <f t="shared" si="19"/>
        <v>0</v>
      </c>
      <c r="AK20" s="27">
        <f t="shared" si="19"/>
        <v>0</v>
      </c>
      <c r="AL20" s="27">
        <f t="shared" si="19"/>
        <v>0</v>
      </c>
      <c r="AM20" s="27">
        <f t="shared" si="19"/>
        <v>0</v>
      </c>
      <c r="AN20" s="27">
        <f t="shared" si="19"/>
        <v>0</v>
      </c>
      <c r="AO20" s="27">
        <f t="shared" si="19"/>
        <v>0</v>
      </c>
      <c r="AP20" s="27">
        <f t="shared" si="19"/>
        <v>0</v>
      </c>
      <c r="AQ20" s="27">
        <f t="shared" si="19"/>
        <v>0</v>
      </c>
      <c r="AR20" s="27">
        <f t="shared" si="19"/>
        <v>0</v>
      </c>
      <c r="AS20" s="27">
        <f t="shared" si="19"/>
        <v>0</v>
      </c>
      <c r="AT20" s="27">
        <f t="shared" si="19"/>
        <v>0</v>
      </c>
      <c r="AU20" s="27">
        <f t="shared" si="19"/>
        <v>0</v>
      </c>
      <c r="AV20" s="27">
        <f t="shared" si="19"/>
        <v>23</v>
      </c>
      <c r="AW20" s="27">
        <f t="shared" si="19"/>
        <v>0</v>
      </c>
      <c r="AX20" s="27">
        <f t="shared" si="19"/>
        <v>0</v>
      </c>
      <c r="AY20" s="27">
        <f t="shared" si="19"/>
        <v>0</v>
      </c>
      <c r="AZ20" s="27">
        <f t="shared" si="19"/>
        <v>0</v>
      </c>
      <c r="BA20" s="27">
        <f t="shared" si="19"/>
        <v>0</v>
      </c>
      <c r="BB20" s="27">
        <f t="shared" si="19"/>
        <v>0</v>
      </c>
      <c r="BC20" s="27">
        <f t="shared" si="19"/>
        <v>0</v>
      </c>
      <c r="BD20" s="27">
        <f t="shared" si="19"/>
        <v>0</v>
      </c>
      <c r="BE20" s="27">
        <f t="shared" si="19"/>
        <v>0</v>
      </c>
      <c r="BF20" s="27">
        <f t="shared" si="19"/>
        <v>0</v>
      </c>
      <c r="BG20" s="27">
        <f t="shared" si="19"/>
        <v>0</v>
      </c>
      <c r="BH20" s="27">
        <f t="shared" ref="BH20:BM20" si="20">IF($X$20=BH12,BH12,0)</f>
        <v>0</v>
      </c>
      <c r="BI20" s="27">
        <f t="shared" si="20"/>
        <v>0</v>
      </c>
      <c r="BJ20" s="27">
        <f t="shared" si="20"/>
        <v>0</v>
      </c>
      <c r="BK20" s="27">
        <f t="shared" si="20"/>
        <v>0</v>
      </c>
      <c r="BL20" s="27">
        <f t="shared" si="20"/>
        <v>0</v>
      </c>
      <c r="BM20" s="27">
        <f t="shared" si="20"/>
        <v>0</v>
      </c>
      <c r="BO20" s="27">
        <f t="shared" si="2"/>
        <v>1</v>
      </c>
      <c r="BP20" s="27">
        <f t="shared" si="3"/>
        <v>1</v>
      </c>
      <c r="BQ20" s="27">
        <f t="shared" si="4"/>
        <v>1</v>
      </c>
      <c r="BR20" s="27">
        <f t="shared" si="5"/>
        <v>1</v>
      </c>
      <c r="BS20" s="27">
        <f t="shared" si="6"/>
        <v>0</v>
      </c>
      <c r="BT20" s="27">
        <f t="shared" si="12"/>
        <v>4</v>
      </c>
    </row>
    <row r="21" spans="1:72" ht="26.25" customHeight="1">
      <c r="A21" s="48">
        <v>0.125</v>
      </c>
      <c r="B21" s="49">
        <v>0.16666666666666666</v>
      </c>
      <c r="C21" s="26" t="s">
        <v>72</v>
      </c>
      <c r="D21" s="26" t="s">
        <v>72</v>
      </c>
      <c r="E21" s="26" t="s">
        <v>72</v>
      </c>
      <c r="F21" s="26" t="s">
        <v>72</v>
      </c>
      <c r="G21" s="26"/>
      <c r="H21" s="22"/>
      <c r="I21" s="2"/>
      <c r="L21">
        <f t="shared" si="7"/>
        <v>1</v>
      </c>
      <c r="M21">
        <f t="shared" si="7"/>
        <v>1</v>
      </c>
      <c r="N21">
        <f t="shared" si="7"/>
        <v>1</v>
      </c>
      <c r="O21">
        <f t="shared" si="7"/>
        <v>1</v>
      </c>
      <c r="P21">
        <f t="shared" si="7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23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23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23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23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92</v>
      </c>
      <c r="X21" s="19">
        <f t="shared" si="9"/>
        <v>23</v>
      </c>
      <c r="Z21" s="27">
        <f>IF($X$21=Z12,Z12,0)</f>
        <v>0</v>
      </c>
      <c r="AA21" s="27">
        <f t="shared" ref="AA21:BG21" si="21">IF($X$21=AA12,AA12,0)</f>
        <v>0</v>
      </c>
      <c r="AB21" s="27">
        <f t="shared" si="21"/>
        <v>0</v>
      </c>
      <c r="AC21" s="27">
        <f t="shared" si="21"/>
        <v>0</v>
      </c>
      <c r="AD21" s="27">
        <f t="shared" si="21"/>
        <v>0</v>
      </c>
      <c r="AE21" s="27">
        <f t="shared" si="21"/>
        <v>0</v>
      </c>
      <c r="AF21" s="27">
        <f t="shared" si="21"/>
        <v>0</v>
      </c>
      <c r="AG21" s="27">
        <f t="shared" si="21"/>
        <v>0</v>
      </c>
      <c r="AH21" s="27">
        <f t="shared" si="21"/>
        <v>0</v>
      </c>
      <c r="AI21" s="27">
        <f t="shared" si="21"/>
        <v>0</v>
      </c>
      <c r="AJ21" s="27">
        <f t="shared" si="21"/>
        <v>0</v>
      </c>
      <c r="AK21" s="27">
        <f t="shared" si="21"/>
        <v>0</v>
      </c>
      <c r="AL21" s="27">
        <f t="shared" si="21"/>
        <v>0</v>
      </c>
      <c r="AM21" s="27">
        <f t="shared" si="21"/>
        <v>0</v>
      </c>
      <c r="AN21" s="27">
        <f t="shared" si="21"/>
        <v>0</v>
      </c>
      <c r="AO21" s="27">
        <f t="shared" si="21"/>
        <v>0</v>
      </c>
      <c r="AP21" s="27">
        <f t="shared" si="21"/>
        <v>0</v>
      </c>
      <c r="AQ21" s="27">
        <f t="shared" si="21"/>
        <v>0</v>
      </c>
      <c r="AR21" s="27">
        <f t="shared" si="21"/>
        <v>0</v>
      </c>
      <c r="AS21" s="27">
        <f t="shared" si="21"/>
        <v>0</v>
      </c>
      <c r="AT21" s="27">
        <f t="shared" si="21"/>
        <v>0</v>
      </c>
      <c r="AU21" s="27">
        <f t="shared" si="21"/>
        <v>0</v>
      </c>
      <c r="AV21" s="27">
        <f t="shared" si="21"/>
        <v>23</v>
      </c>
      <c r="AW21" s="27">
        <f t="shared" si="21"/>
        <v>0</v>
      </c>
      <c r="AX21" s="27">
        <f t="shared" si="21"/>
        <v>0</v>
      </c>
      <c r="AY21" s="27">
        <f t="shared" si="21"/>
        <v>0</v>
      </c>
      <c r="AZ21" s="27">
        <f t="shared" si="21"/>
        <v>0</v>
      </c>
      <c r="BA21" s="27">
        <f t="shared" si="21"/>
        <v>0</v>
      </c>
      <c r="BB21" s="27">
        <f t="shared" si="21"/>
        <v>0</v>
      </c>
      <c r="BC21" s="27">
        <f t="shared" si="21"/>
        <v>0</v>
      </c>
      <c r="BD21" s="27">
        <f t="shared" si="21"/>
        <v>0</v>
      </c>
      <c r="BE21" s="27">
        <f t="shared" si="21"/>
        <v>0</v>
      </c>
      <c r="BF21" s="27">
        <f t="shared" si="21"/>
        <v>0</v>
      </c>
      <c r="BG21" s="27">
        <f t="shared" si="21"/>
        <v>0</v>
      </c>
      <c r="BH21" s="27">
        <f t="shared" ref="BH21:BM21" si="22">IF($X$21=BH12,BH12,0)</f>
        <v>0</v>
      </c>
      <c r="BI21" s="27">
        <f t="shared" si="22"/>
        <v>0</v>
      </c>
      <c r="BJ21" s="27">
        <f t="shared" si="22"/>
        <v>0</v>
      </c>
      <c r="BK21" s="27">
        <f t="shared" si="22"/>
        <v>0</v>
      </c>
      <c r="BL21" s="27">
        <f t="shared" si="22"/>
        <v>0</v>
      </c>
      <c r="BM21" s="27">
        <f t="shared" si="22"/>
        <v>0</v>
      </c>
      <c r="BO21" s="27">
        <f t="shared" si="2"/>
        <v>1</v>
      </c>
      <c r="BP21" s="27">
        <f t="shared" si="3"/>
        <v>1</v>
      </c>
      <c r="BQ21" s="27">
        <f t="shared" si="4"/>
        <v>1</v>
      </c>
      <c r="BR21" s="27">
        <f t="shared" si="5"/>
        <v>1</v>
      </c>
      <c r="BS21" s="27">
        <f t="shared" si="6"/>
        <v>0</v>
      </c>
      <c r="BT21" s="27">
        <f t="shared" si="12"/>
        <v>4</v>
      </c>
    </row>
    <row r="22" spans="1:72" ht="26.25" customHeight="1">
      <c r="A22" s="50">
        <v>0.16666666666666666</v>
      </c>
      <c r="B22" s="51">
        <v>0.20833333333333334</v>
      </c>
      <c r="C22" s="26" t="s">
        <v>72</v>
      </c>
      <c r="D22" s="26" t="s">
        <v>72</v>
      </c>
      <c r="E22" s="26" t="s">
        <v>72</v>
      </c>
      <c r="F22" s="26" t="s">
        <v>72</v>
      </c>
      <c r="G22" s="26"/>
      <c r="H22" s="22"/>
      <c r="I22" s="2"/>
      <c r="L22">
        <f t="shared" si="7"/>
        <v>1</v>
      </c>
      <c r="M22">
        <f t="shared" si="7"/>
        <v>1</v>
      </c>
      <c r="N22">
        <f t="shared" si="7"/>
        <v>1</v>
      </c>
      <c r="O22">
        <f t="shared" si="7"/>
        <v>1</v>
      </c>
      <c r="P22">
        <f t="shared" si="7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23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23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23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23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92</v>
      </c>
      <c r="X22" s="19">
        <f t="shared" si="9"/>
        <v>23</v>
      </c>
      <c r="Z22" s="27">
        <f>IF($X$22=Z12,Z12,0)</f>
        <v>0</v>
      </c>
      <c r="AA22" s="27">
        <f t="shared" ref="AA22:BG22" si="23">IF($X$22=AA12,AA12,0)</f>
        <v>0</v>
      </c>
      <c r="AB22" s="27">
        <f t="shared" si="23"/>
        <v>0</v>
      </c>
      <c r="AC22" s="27">
        <f t="shared" si="23"/>
        <v>0</v>
      </c>
      <c r="AD22" s="27">
        <f t="shared" si="23"/>
        <v>0</v>
      </c>
      <c r="AE22" s="27">
        <f t="shared" si="23"/>
        <v>0</v>
      </c>
      <c r="AF22" s="27">
        <f t="shared" si="23"/>
        <v>0</v>
      </c>
      <c r="AG22" s="27">
        <f t="shared" si="23"/>
        <v>0</v>
      </c>
      <c r="AH22" s="27">
        <f t="shared" si="23"/>
        <v>0</v>
      </c>
      <c r="AI22" s="27">
        <f t="shared" si="23"/>
        <v>0</v>
      </c>
      <c r="AJ22" s="27">
        <f t="shared" si="23"/>
        <v>0</v>
      </c>
      <c r="AK22" s="27">
        <f t="shared" si="23"/>
        <v>0</v>
      </c>
      <c r="AL22" s="27">
        <f t="shared" si="23"/>
        <v>0</v>
      </c>
      <c r="AM22" s="27">
        <f t="shared" si="23"/>
        <v>0</v>
      </c>
      <c r="AN22" s="27">
        <f t="shared" si="23"/>
        <v>0</v>
      </c>
      <c r="AO22" s="27">
        <f t="shared" si="23"/>
        <v>0</v>
      </c>
      <c r="AP22" s="27">
        <f t="shared" si="23"/>
        <v>0</v>
      </c>
      <c r="AQ22" s="27">
        <f t="shared" si="23"/>
        <v>0</v>
      </c>
      <c r="AR22" s="27">
        <f t="shared" si="23"/>
        <v>0</v>
      </c>
      <c r="AS22" s="27">
        <f t="shared" si="23"/>
        <v>0</v>
      </c>
      <c r="AT22" s="27">
        <f t="shared" si="23"/>
        <v>0</v>
      </c>
      <c r="AU22" s="27">
        <f t="shared" si="23"/>
        <v>0</v>
      </c>
      <c r="AV22" s="27">
        <f t="shared" si="23"/>
        <v>23</v>
      </c>
      <c r="AW22" s="27">
        <f t="shared" si="23"/>
        <v>0</v>
      </c>
      <c r="AX22" s="27">
        <f t="shared" si="23"/>
        <v>0</v>
      </c>
      <c r="AY22" s="27">
        <f t="shared" si="23"/>
        <v>0</v>
      </c>
      <c r="AZ22" s="27">
        <f t="shared" si="23"/>
        <v>0</v>
      </c>
      <c r="BA22" s="27">
        <f t="shared" si="23"/>
        <v>0</v>
      </c>
      <c r="BB22" s="27">
        <f t="shared" si="23"/>
        <v>0</v>
      </c>
      <c r="BC22" s="27">
        <f t="shared" si="23"/>
        <v>0</v>
      </c>
      <c r="BD22" s="27">
        <f t="shared" si="23"/>
        <v>0</v>
      </c>
      <c r="BE22" s="27">
        <f t="shared" si="23"/>
        <v>0</v>
      </c>
      <c r="BF22" s="27">
        <f t="shared" si="23"/>
        <v>0</v>
      </c>
      <c r="BG22" s="27">
        <f t="shared" si="23"/>
        <v>0</v>
      </c>
      <c r="BH22" s="27">
        <f t="shared" ref="BH22:BM22" si="24">IF($X$22=BH12,BH12,0)</f>
        <v>0</v>
      </c>
      <c r="BI22" s="27">
        <f t="shared" si="24"/>
        <v>0</v>
      </c>
      <c r="BJ22" s="27">
        <f t="shared" si="24"/>
        <v>0</v>
      </c>
      <c r="BK22" s="27">
        <f t="shared" si="24"/>
        <v>0</v>
      </c>
      <c r="BL22" s="27">
        <f t="shared" si="24"/>
        <v>0</v>
      </c>
      <c r="BM22" s="27">
        <f t="shared" si="24"/>
        <v>0</v>
      </c>
      <c r="BO22" s="27">
        <f t="shared" si="2"/>
        <v>1</v>
      </c>
      <c r="BP22" s="27">
        <f t="shared" si="3"/>
        <v>1</v>
      </c>
      <c r="BQ22" s="27">
        <f t="shared" si="4"/>
        <v>1</v>
      </c>
      <c r="BR22" s="27">
        <f t="shared" si="5"/>
        <v>1</v>
      </c>
      <c r="BS22" s="27">
        <f t="shared" si="6"/>
        <v>0</v>
      </c>
      <c r="BT22" s="27">
        <f t="shared" si="12"/>
        <v>4</v>
      </c>
    </row>
    <row r="23" spans="1:72" ht="26.25" customHeight="1">
      <c r="A23" s="64" t="s">
        <v>16</v>
      </c>
      <c r="B23" s="65"/>
      <c r="C23" s="24">
        <f>L23</f>
        <v>4</v>
      </c>
      <c r="D23" s="24">
        <f>M23</f>
        <v>4</v>
      </c>
      <c r="E23" s="24">
        <f>N23</f>
        <v>4</v>
      </c>
      <c r="F23" s="24">
        <f>O23</f>
        <v>4</v>
      </c>
      <c r="G23" s="24">
        <f>P23</f>
        <v>1</v>
      </c>
      <c r="H23" s="12"/>
      <c r="I23" s="12"/>
      <c r="L23">
        <f>SUM(L13:L22)</f>
        <v>4</v>
      </c>
      <c r="M23">
        <f>SUM(M13:M22)</f>
        <v>4</v>
      </c>
      <c r="N23">
        <f>SUM(N13:N22)</f>
        <v>4</v>
      </c>
      <c r="O23">
        <f>SUM(O13:O22)</f>
        <v>4</v>
      </c>
      <c r="P23">
        <f>SUM(P13:P22)</f>
        <v>1</v>
      </c>
      <c r="Z23" s="28">
        <f>SUM(Z13:Z22)</f>
        <v>0</v>
      </c>
      <c r="AA23" s="28">
        <f t="shared" ref="AA23:BM23" si="25">SUM(AA13:AA22)</f>
        <v>0</v>
      </c>
      <c r="AB23" s="28">
        <f t="shared" si="25"/>
        <v>0</v>
      </c>
      <c r="AC23" s="28">
        <f t="shared" si="25"/>
        <v>0</v>
      </c>
      <c r="AD23" s="28">
        <f t="shared" si="25"/>
        <v>0</v>
      </c>
      <c r="AE23" s="28">
        <f t="shared" si="25"/>
        <v>0</v>
      </c>
      <c r="AF23" s="28">
        <f t="shared" si="25"/>
        <v>0</v>
      </c>
      <c r="AG23" s="28">
        <f t="shared" si="25"/>
        <v>0</v>
      </c>
      <c r="AH23" s="28">
        <f t="shared" si="25"/>
        <v>0</v>
      </c>
      <c r="AI23" s="28">
        <f t="shared" si="25"/>
        <v>0</v>
      </c>
      <c r="AJ23" s="28">
        <f t="shared" si="25"/>
        <v>0</v>
      </c>
      <c r="AK23" s="28">
        <f t="shared" si="25"/>
        <v>0</v>
      </c>
      <c r="AL23" s="28">
        <f t="shared" si="25"/>
        <v>0</v>
      </c>
      <c r="AM23" s="28">
        <f t="shared" si="25"/>
        <v>0</v>
      </c>
      <c r="AN23" s="28">
        <f t="shared" si="25"/>
        <v>0</v>
      </c>
      <c r="AO23" s="28">
        <f t="shared" si="25"/>
        <v>0</v>
      </c>
      <c r="AP23" s="28">
        <f t="shared" si="25"/>
        <v>0</v>
      </c>
      <c r="AQ23" s="28">
        <f t="shared" si="25"/>
        <v>0</v>
      </c>
      <c r="AR23" s="28">
        <f t="shared" si="25"/>
        <v>0</v>
      </c>
      <c r="AS23" s="28">
        <f t="shared" si="25"/>
        <v>0</v>
      </c>
      <c r="AT23" s="28">
        <f t="shared" si="25"/>
        <v>0</v>
      </c>
      <c r="AU23" s="28">
        <f t="shared" si="25"/>
        <v>0</v>
      </c>
      <c r="AV23" s="28">
        <f t="shared" si="25"/>
        <v>92</v>
      </c>
      <c r="AW23" s="28">
        <f t="shared" si="25"/>
        <v>0</v>
      </c>
      <c r="AX23" s="28">
        <f t="shared" si="25"/>
        <v>0</v>
      </c>
      <c r="AY23" s="28">
        <f t="shared" si="25"/>
        <v>0</v>
      </c>
      <c r="AZ23" s="28">
        <f t="shared" si="25"/>
        <v>0</v>
      </c>
      <c r="BA23" s="28">
        <f t="shared" si="25"/>
        <v>0</v>
      </c>
      <c r="BB23" s="28">
        <f t="shared" si="25"/>
        <v>0</v>
      </c>
      <c r="BC23" s="28">
        <f t="shared" si="25"/>
        <v>0</v>
      </c>
      <c r="BD23" s="28">
        <f t="shared" si="25"/>
        <v>0</v>
      </c>
      <c r="BE23" s="28">
        <f t="shared" si="25"/>
        <v>0</v>
      </c>
      <c r="BF23" s="28">
        <f t="shared" si="25"/>
        <v>0</v>
      </c>
      <c r="BG23" s="28">
        <f t="shared" si="25"/>
        <v>0</v>
      </c>
      <c r="BH23" s="28">
        <f t="shared" si="25"/>
        <v>0</v>
      </c>
      <c r="BI23" s="28">
        <f t="shared" si="25"/>
        <v>0</v>
      </c>
      <c r="BJ23" s="28">
        <f t="shared" si="25"/>
        <v>0</v>
      </c>
      <c r="BK23" s="28">
        <f t="shared" si="25"/>
        <v>0</v>
      </c>
      <c r="BL23" s="28">
        <f t="shared" si="25"/>
        <v>0</v>
      </c>
      <c r="BM23" s="28">
        <f t="shared" si="25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  <c r="V24" t="s">
        <v>69</v>
      </c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zavkVxisp6lfOu5Ty3v7/f1VuASF+knN/xzL0a2/E0Flap4ozrJh5ybLwwmrtfRdnPbKWJA/IL+jRt4rAH6Ibw==" saltValue="O6N3dA7yxYJ1z6CXz9kjkw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2">
    <dataValidation allowBlank="1" showInputMessage="1" showErrorMessage="1" prompt="Enter the Grade/Year Level and the section Here!" sqref="J6:AL6"/>
    <dataValidation allowBlank="1" showInputMessage="1" showErrorMessage="1" prompt="Insert the name of School Here!" sqref="J4:AL4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U29"/>
  <sheetViews>
    <sheetView topLeftCell="A16" zoomScale="120" zoomScaleNormal="120" workbookViewId="0">
      <selection activeCell="C13" sqref="C13:F13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73" width="9.140625" hidden="1" customWidth="1"/>
  </cols>
  <sheetData>
    <row r="1" spans="1:72" ht="18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72" ht="21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72" ht="15" customHeight="1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72" ht="14.25" customHeight="1">
      <c r="A4" s="69" t="s">
        <v>20</v>
      </c>
      <c r="B4" s="70"/>
      <c r="C4" s="70"/>
      <c r="D4" s="70"/>
      <c r="E4" s="70"/>
      <c r="F4" s="70"/>
      <c r="G4" s="70"/>
      <c r="H4" s="70"/>
      <c r="I4" s="7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72" ht="16.5" customHeight="1" thickBot="1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72" ht="1.5" customHeight="1" thickTop="1">
      <c r="A6" s="73"/>
      <c r="B6" s="73"/>
      <c r="C6" s="73"/>
      <c r="D6" s="73"/>
      <c r="E6" s="73"/>
      <c r="F6" s="73"/>
      <c r="G6" s="73"/>
      <c r="H6" s="73"/>
      <c r="I6" s="73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72" ht="18" customHeight="1">
      <c r="A7" s="74" t="s">
        <v>23</v>
      </c>
      <c r="B7" s="74"/>
      <c r="C7" s="74"/>
      <c r="D7" s="74"/>
      <c r="E7" s="74"/>
      <c r="F7" s="74"/>
      <c r="G7" s="74"/>
      <c r="H7" s="74"/>
      <c r="I7" s="74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72" ht="18" customHeight="1">
      <c r="A8" s="75" t="str">
        <f>'List of Specializations'!A2</f>
        <v>TVL TRACK- INDUSTRIAL ARTS STRAND</v>
      </c>
      <c r="B8" s="75"/>
      <c r="C8" s="75"/>
      <c r="D8" s="75"/>
      <c r="E8" s="75"/>
      <c r="F8" s="75"/>
      <c r="G8" s="75"/>
      <c r="H8" s="75"/>
      <c r="I8" s="7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72" ht="17.2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72" ht="18.75" customHeight="1">
      <c r="A10" s="62" t="s">
        <v>0</v>
      </c>
      <c r="B10" s="63"/>
      <c r="C10" s="77" t="s">
        <v>22</v>
      </c>
      <c r="D10" s="78"/>
      <c r="E10" s="78"/>
      <c r="F10" s="78"/>
      <c r="G10" s="79"/>
      <c r="H10" s="80" t="s">
        <v>9</v>
      </c>
      <c r="I10" s="80" t="s">
        <v>10</v>
      </c>
    </row>
    <row r="11" spans="1:72" ht="18.75" customHeight="1" thickBot="1">
      <c r="A11" s="62"/>
      <c r="B11" s="63"/>
      <c r="C11" s="23" t="s">
        <v>1</v>
      </c>
      <c r="D11" s="23" t="s">
        <v>2</v>
      </c>
      <c r="E11" s="23" t="s">
        <v>3</v>
      </c>
      <c r="F11" s="23" t="s">
        <v>4</v>
      </c>
      <c r="G11" s="23" t="s">
        <v>5</v>
      </c>
      <c r="H11" s="81"/>
      <c r="I11" s="81"/>
    </row>
    <row r="12" spans="1:72" ht="26.25" customHeight="1">
      <c r="A12" s="46">
        <v>0.3125</v>
      </c>
      <c r="B12" s="47">
        <v>0.32291666666666669</v>
      </c>
      <c r="C12" s="59" t="s">
        <v>31</v>
      </c>
      <c r="D12" s="60"/>
      <c r="E12" s="60"/>
      <c r="F12" s="60"/>
      <c r="G12" s="61"/>
      <c r="H12" s="22"/>
      <c r="I12" s="2"/>
      <c r="L12" t="s">
        <v>11</v>
      </c>
      <c r="M12" t="s">
        <v>12</v>
      </c>
      <c r="N12" t="s">
        <v>13</v>
      </c>
      <c r="O12" t="s">
        <v>14</v>
      </c>
      <c r="P12" t="s">
        <v>15</v>
      </c>
      <c r="Z12" s="27">
        <v>1</v>
      </c>
      <c r="AA12" s="27">
        <v>2</v>
      </c>
      <c r="AB12" s="27">
        <v>3</v>
      </c>
      <c r="AC12" s="27">
        <v>4</v>
      </c>
      <c r="AD12" s="27">
        <v>5</v>
      </c>
      <c r="AE12" s="27">
        <v>6</v>
      </c>
      <c r="AF12" s="27">
        <v>7</v>
      </c>
      <c r="AG12" s="27">
        <v>8</v>
      </c>
      <c r="AH12" s="27">
        <v>9</v>
      </c>
      <c r="AI12" s="27">
        <v>10</v>
      </c>
      <c r="AJ12" s="27">
        <v>11</v>
      </c>
      <c r="AK12" s="27">
        <v>12</v>
      </c>
      <c r="AL12" s="27">
        <v>13</v>
      </c>
      <c r="AM12" s="27">
        <v>14</v>
      </c>
      <c r="AN12" s="27">
        <v>15</v>
      </c>
      <c r="AO12" s="27">
        <v>16</v>
      </c>
      <c r="AP12" s="27">
        <v>17</v>
      </c>
      <c r="AQ12" s="27">
        <v>18</v>
      </c>
      <c r="AR12" s="27">
        <v>19</v>
      </c>
      <c r="AS12" s="27">
        <v>20</v>
      </c>
      <c r="AT12" s="27">
        <v>21</v>
      </c>
      <c r="AU12" s="27">
        <v>22</v>
      </c>
      <c r="AV12" s="27">
        <v>23</v>
      </c>
      <c r="AW12" s="27">
        <v>24</v>
      </c>
      <c r="AX12" s="27">
        <v>25</v>
      </c>
      <c r="AY12" s="27">
        <v>26</v>
      </c>
      <c r="AZ12" s="27">
        <v>27</v>
      </c>
      <c r="BA12" s="27">
        <v>28</v>
      </c>
      <c r="BB12" s="27">
        <v>29</v>
      </c>
      <c r="BC12" s="27">
        <v>30</v>
      </c>
      <c r="BD12" s="27">
        <v>31</v>
      </c>
      <c r="BE12" s="27">
        <v>32</v>
      </c>
      <c r="BF12" s="27">
        <v>33</v>
      </c>
      <c r="BG12" s="27">
        <v>34</v>
      </c>
      <c r="BH12" s="27">
        <v>35</v>
      </c>
      <c r="BI12" s="27">
        <v>36</v>
      </c>
      <c r="BJ12" s="27">
        <v>37</v>
      </c>
      <c r="BK12" s="27">
        <v>38</v>
      </c>
      <c r="BL12" s="27">
        <v>39</v>
      </c>
      <c r="BM12" s="27">
        <v>40</v>
      </c>
    </row>
    <row r="13" spans="1:72" ht="26.25" customHeight="1">
      <c r="A13" s="48">
        <v>0.32291666666666669</v>
      </c>
      <c r="B13" s="49">
        <v>0.36458333333333331</v>
      </c>
      <c r="C13" s="26"/>
      <c r="D13" s="26"/>
      <c r="E13" s="26"/>
      <c r="F13" s="26"/>
      <c r="G13" s="26"/>
      <c r="H13" s="22"/>
      <c r="I13" s="2"/>
      <c r="L13">
        <f t="shared" ref="L13:P14" si="0">IF(C13="",0,1)</f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Specializations'!$B$37,IF(C13='List of Specializations'!$A$38,'List of Specializations'!$B$38,IF(C13='List of Specializations'!$A$39,'List of Specializations'!$B$39,IF(C13='List of Specializations'!$A$40,'List of Specializations'!$B$40,IF(C13='List of Specializations'!$A$41,'List of Specializations'!$B$41,IF(C13='List of Specializations'!$A$42,'List of Specializations'!$B$42,IF(C13='List of Specializations'!$A$43,'List of Specializations'!$B$43,IF(C13='List of Specializations'!$A$44,'List of Specializations'!$B$44,IF(C13='List of Specializations'!$A$45,'List of Specializations'!$B$45,IF(C13='List of Specializations'!$A$46,'List of Specializations'!$B$46,IF(C13='List of Specializations'!$A$47,'List of Specializations'!$B$47,0))))))))))))))))))))))))))))))))))))))))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Specializations'!$B$37,IF(D13='List of Specializations'!$A$38,'List of Specializations'!$B$38,IF(D13='List of Specializations'!$A$39,'List of Specializations'!$B$39,IF(D13='List of Specializations'!$A$40,'List of Specializations'!$B$40,IF(D13='List of Specializations'!$A$41,'List of Specializations'!$B$41,IF(D13='List of Specializations'!$A$42,'List of Specializations'!$B$42,IF(D13='List of Specializations'!$A$43,'List of Specializations'!$B$43,IF(D13='List of Specializations'!$A$44,'List of Specializations'!$B$44,IF(D13='List of Specializations'!$A$45,'List of Specializations'!$B$45,IF(D13='List of Specializations'!$A$46,'List of Specializations'!$B$46,IF(D13='List of Specializations'!$A$47,'List of Specializations'!$B$47,0))))))))))))))))))))))))))))))))))))))))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Specializations'!$B$37,IF(E13='List of Specializations'!$A$38,'List of Specializations'!$B$38,IF(E13='List of Specializations'!$A$39,'List of Specializations'!$B$39,IF(E13='List of Specializations'!$A$40,'List of Specializations'!$B$40,IF(E13='List of Specializations'!$A$41,'List of Specializations'!$B$41,IF(E13='List of Specializations'!$A$42,'List of Specializations'!$B$42,IF(E13='List of Specializations'!$A$43,'List of Specializations'!$B$43,IF(E13='List of Specializations'!$A$44,'List of Specializations'!$B$44,IF(E13='List of Specializations'!$A$45,'List of Specializations'!$B$45,IF(E13='List of Specializations'!$A$46,'List of Specializations'!$B$46,IF(E13='List of Specializations'!$A$47,'List of Specializations'!$B$47,0))))))))))))))))))))))))))))))))))))))))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Specializations'!$B$37,IF(F13='List of Specializations'!$A$38,'List of Specializations'!$B$38,IF(F13='List of Specializations'!$A$39,'List of Specializations'!$B$39,IF(F13='List of Specializations'!$A$40,'List of Specializations'!$B$40,IF(F13='List of Specializations'!$A$41,'List of Specializations'!$B$41,IF(F13='List of Specializations'!$A$42,'List of Specializations'!$B$42,IF(F13='List of Specializations'!$A$43,'List of Specializations'!$B$43,IF(F13='List of Specializations'!$A$44,'List of Specializations'!$B$44,IF(F13='List of Specializations'!$A$45,'List of Specializations'!$B$45,IF(F13='List of Specializations'!$A$46,'List of Specializations'!$B$46,IF(F13='List of Specializations'!$A$47,'List of Specializations'!$B$47,0))))))))))))))))))))))))))))))))))))))))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Specializations'!$B$37,IF(G13='List of Specializations'!$A$38,'List of Specializations'!$B$38,IF(G13='List of Specializations'!$A$39,'List of Specializations'!$B$39,IF(G13='List of Specializations'!$A$40,'List of Specializations'!$B$40,IF(G13='List of Specializations'!$A$41,'List of Specializations'!$B$41,IF(G13='List of Specializations'!$A$42,'List of Specializations'!$B$42,IF(G13='List of Specializations'!$A$43,'List of Specializations'!$B$43,IF(G13='List of Specializations'!$A$44,'List of Specializations'!$B$44,IF(G13='List of Specializations'!$A$45,'List of Specializations'!$B$45,IF(G13='List of Specializations'!$A$46,'List of Specializations'!$B$46,IF(G13='List of Specializations'!$A$47,'List of Specializations'!$B$47,0))))))))))))))))))))))))))))))))))))))))</f>
        <v>0</v>
      </c>
      <c r="W13" s="19">
        <f>R13+S13+T13+U13+V13</f>
        <v>0</v>
      </c>
      <c r="X13" s="19">
        <f>W13/4</f>
        <v>0</v>
      </c>
      <c r="Z13" s="27">
        <f>IF($X$13=Z12,Z12,0)</f>
        <v>0</v>
      </c>
      <c r="AA13" s="27">
        <f>IF($X$13=AA12,AA12,0)</f>
        <v>0</v>
      </c>
      <c r="AB13" s="27">
        <f t="shared" ref="AB13:BG13" si="1">IF($X$13=AB12,AB12,0)</f>
        <v>0</v>
      </c>
      <c r="AC13" s="27">
        <f t="shared" si="1"/>
        <v>0</v>
      </c>
      <c r="AD13" s="27">
        <f t="shared" si="1"/>
        <v>0</v>
      </c>
      <c r="AE13" s="27">
        <f t="shared" si="1"/>
        <v>0</v>
      </c>
      <c r="AF13" s="27">
        <f t="shared" si="1"/>
        <v>0</v>
      </c>
      <c r="AG13" s="27">
        <f t="shared" si="1"/>
        <v>0</v>
      </c>
      <c r="AH13" s="27">
        <f t="shared" si="1"/>
        <v>0</v>
      </c>
      <c r="AI13" s="27">
        <f t="shared" si="1"/>
        <v>0</v>
      </c>
      <c r="AJ13" s="27">
        <f t="shared" si="1"/>
        <v>0</v>
      </c>
      <c r="AK13" s="27">
        <f t="shared" si="1"/>
        <v>0</v>
      </c>
      <c r="AL13" s="27">
        <f t="shared" si="1"/>
        <v>0</v>
      </c>
      <c r="AM13" s="27">
        <f t="shared" si="1"/>
        <v>0</v>
      </c>
      <c r="AN13" s="27">
        <f t="shared" si="1"/>
        <v>0</v>
      </c>
      <c r="AO13" s="27">
        <f t="shared" si="1"/>
        <v>0</v>
      </c>
      <c r="AP13" s="27">
        <f t="shared" si="1"/>
        <v>0</v>
      </c>
      <c r="AQ13" s="27">
        <f t="shared" si="1"/>
        <v>0</v>
      </c>
      <c r="AR13" s="27">
        <f t="shared" si="1"/>
        <v>0</v>
      </c>
      <c r="AS13" s="27">
        <f t="shared" si="1"/>
        <v>0</v>
      </c>
      <c r="AT13" s="27">
        <f t="shared" si="1"/>
        <v>0</v>
      </c>
      <c r="AU13" s="27">
        <f t="shared" si="1"/>
        <v>0</v>
      </c>
      <c r="AV13" s="27">
        <f t="shared" si="1"/>
        <v>0</v>
      </c>
      <c r="AW13" s="27">
        <f t="shared" si="1"/>
        <v>0</v>
      </c>
      <c r="AX13" s="27">
        <f t="shared" si="1"/>
        <v>0</v>
      </c>
      <c r="AY13" s="27">
        <f t="shared" si="1"/>
        <v>0</v>
      </c>
      <c r="AZ13" s="27">
        <f t="shared" si="1"/>
        <v>0</v>
      </c>
      <c r="BA13" s="27">
        <f t="shared" si="1"/>
        <v>0</v>
      </c>
      <c r="BB13" s="27">
        <f t="shared" si="1"/>
        <v>0</v>
      </c>
      <c r="BC13" s="27">
        <f t="shared" si="1"/>
        <v>0</v>
      </c>
      <c r="BD13" s="27">
        <f t="shared" si="1"/>
        <v>0</v>
      </c>
      <c r="BE13" s="27">
        <f t="shared" si="1"/>
        <v>0</v>
      </c>
      <c r="BF13" s="27">
        <f t="shared" si="1"/>
        <v>0</v>
      </c>
      <c r="BG13" s="27">
        <f t="shared" si="1"/>
        <v>0</v>
      </c>
      <c r="BH13" s="27">
        <f t="shared" ref="BH13:BM13" si="2">IF($X$13=BH12,BH12,0)</f>
        <v>0</v>
      </c>
      <c r="BI13" s="27">
        <f t="shared" si="2"/>
        <v>0</v>
      </c>
      <c r="BJ13" s="27">
        <f t="shared" si="2"/>
        <v>0</v>
      </c>
      <c r="BK13" s="27">
        <f t="shared" si="2"/>
        <v>0</v>
      </c>
      <c r="BL13" s="27">
        <f t="shared" si="2"/>
        <v>0</v>
      </c>
      <c r="BM13" s="27">
        <f t="shared" si="2"/>
        <v>0</v>
      </c>
      <c r="BO13" s="27">
        <f t="shared" ref="BO13:BO22" si="3">IF(L13&gt;0,1,0)</f>
        <v>0</v>
      </c>
      <c r="BP13" s="27">
        <f t="shared" ref="BP13:BP22" si="4">IF(M13&gt;0,1,0)</f>
        <v>0</v>
      </c>
      <c r="BQ13" s="27">
        <f t="shared" ref="BQ13:BQ22" si="5">IF(N13&gt;0,1,0)</f>
        <v>0</v>
      </c>
      <c r="BR13" s="27">
        <f t="shared" ref="BR13:BR22" si="6">IF(O13&gt;0,1,0)</f>
        <v>0</v>
      </c>
      <c r="BS13" s="27">
        <f t="shared" ref="BS13:BS22" si="7">IF(P13&gt;0,1,0)</f>
        <v>0</v>
      </c>
      <c r="BT13" s="27">
        <f>SUM(BO13:BS13)</f>
        <v>0</v>
      </c>
    </row>
    <row r="14" spans="1:72" ht="26.25" customHeight="1">
      <c r="A14" s="48">
        <v>0.36458333333333331</v>
      </c>
      <c r="B14" s="49">
        <v>0.40625</v>
      </c>
      <c r="C14" s="26" t="s">
        <v>72</v>
      </c>
      <c r="D14" s="26" t="s">
        <v>72</v>
      </c>
      <c r="E14" s="26" t="s">
        <v>72</v>
      </c>
      <c r="F14" s="26" t="s">
        <v>72</v>
      </c>
      <c r="G14" s="26"/>
      <c r="H14" s="22"/>
      <c r="I14" s="2"/>
      <c r="L14">
        <f t="shared" si="0"/>
        <v>1</v>
      </c>
      <c r="M14">
        <f t="shared" si="0"/>
        <v>1</v>
      </c>
      <c r="N14">
        <f t="shared" si="0"/>
        <v>1</v>
      </c>
      <c r="O14">
        <f t="shared" si="0"/>
        <v>1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Specializations'!$B$37,IF(C14='List of Specializations'!$A$38,'List of Specializations'!$B$38,IF(C14='List of Specializations'!$A$39,'List of Specializations'!$B$39,IF(C14='List of Specializations'!$A$40,'List of Specializations'!$B$40,IF(C14='List of Specializations'!$A$41,'List of Specializations'!$B$41,IF(C14='List of Specializations'!$A$42,'List of Specializations'!$B$42,IF(C14='List of Specializations'!$A$43,'List of Specializations'!$B$43,IF(C14='List of Specializations'!$A$44,'List of Specializations'!$B$44,IF(C14='List of Specializations'!$A$45,'List of Specializations'!$B$45,IF(C14='List of Specializations'!$A$46,'List of Specializations'!$B$46,IF(C14='List of Specializations'!$A$47,'List of Specializations'!$B$47,0))))))))))))))))))))))))))))))))))))))))</f>
        <v>23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Specializations'!$B$37,IF(D14='List of Specializations'!$A$38,'List of Specializations'!$B$38,IF(D14='List of Specializations'!$A$39,'List of Specializations'!$B$39,IF(D14='List of Specializations'!$A$40,'List of Specializations'!$B$40,IF(D14='List of Specializations'!$A$41,'List of Specializations'!$B$41,IF(D14='List of Specializations'!$A$42,'List of Specializations'!$B$42,IF(D14='List of Specializations'!$A$43,'List of Specializations'!$B$43,IF(D14='List of Specializations'!$A$44,'List of Specializations'!$B$44,IF(D14='List of Specializations'!$A$45,'List of Specializations'!$B$45,IF(D14='List of Specializations'!$A$46,'List of Specializations'!$B$46,IF(D14='List of Specializations'!$A$47,'List of Specializations'!$B$47,0))))))))))))))))))))))))))))))))))))))))</f>
        <v>23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Specializations'!$B$37,IF(E14='List of Specializations'!$A$38,'List of Specializations'!$B$38,IF(E14='List of Specializations'!$A$39,'List of Specializations'!$B$39,IF(E14='List of Specializations'!$A$40,'List of Specializations'!$B$40,IF(E14='List of Specializations'!$A$41,'List of Specializations'!$B$41,IF(E14='List of Specializations'!$A$42,'List of Specializations'!$B$42,IF(E14='List of Specializations'!$A$43,'List of Specializations'!$B$43,IF(E14='List of Specializations'!$A$44,'List of Specializations'!$B$44,IF(E14='List of Specializations'!$A$45,'List of Specializations'!$B$45,IF(E14='List of Specializations'!$A$46,'List of Specializations'!$B$46,IF(E14='List of Specializations'!$A$47,'List of Specializations'!$B$47,0))))))))))))))))))))))))))))))))))))))))</f>
        <v>23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Specializations'!$B$37,IF(F14='List of Specializations'!$A$38,'List of Specializations'!$B$38,IF(F14='List of Specializations'!$A$39,'List of Specializations'!$B$39,IF(F14='List of Specializations'!$A$40,'List of Specializations'!$B$40,IF(F14='List of Specializations'!$A$41,'List of Specializations'!$B$41,IF(F14='List of Specializations'!$A$42,'List of Specializations'!$B$42,IF(F14='List of Specializations'!$A$43,'List of Specializations'!$B$43,IF(F14='List of Specializations'!$A$44,'List of Specializations'!$B$44,IF(F14='List of Specializations'!$A$45,'List of Specializations'!$B$45,IF(F14='List of Specializations'!$A$46,'List of Specializations'!$B$46,IF(F14='List of Specializations'!$A$47,'List of Specializations'!$B$47,0))))))))))))))))))))))))))))))))))))))))</f>
        <v>23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Specializations'!$B$37,IF(G14='List of Specializations'!$A$38,'List of Specializations'!$B$38,IF(G14='List of Specializations'!$A$39,'List of Specializations'!$B$39,IF(G14='List of Specializations'!$A$40,'List of Specializations'!$B$40,IF(G14='List of Specializations'!$A$41,'List of Specializations'!$B$41,IF(G14='List of Specializations'!$A$42,'List of Specializations'!$B$42,IF(G14='List of Specializations'!$A$43,'List of Specializations'!$B$43,IF(G14='List of Specializations'!$A$44,'List of Specializations'!$B$44,IF(G14='List of Specializations'!$A$45,'List of Specializations'!$B$45,IF(G14='List of Specializations'!$A$46,'List of Specializations'!$B$46,IF(G14='List of Specializations'!$A$47,'List of Specializations'!$B$47,0))))))))))))))))))))))))))))))))))))))))</f>
        <v>0</v>
      </c>
      <c r="W14" s="19">
        <f t="shared" ref="W14:W22" si="8">R14+S14+T14+U14+V14</f>
        <v>92</v>
      </c>
      <c r="X14" s="19">
        <f t="shared" ref="X14:X22" si="9">W14/4</f>
        <v>23</v>
      </c>
      <c r="Z14" s="27">
        <f>IF($X$14=Z12,Z12,0)</f>
        <v>0</v>
      </c>
      <c r="AA14" s="27">
        <f t="shared" ref="AA14:BG14" si="10">IF($X$14=AA12,AA12,0)</f>
        <v>0</v>
      </c>
      <c r="AB14" s="27">
        <f t="shared" si="10"/>
        <v>0</v>
      </c>
      <c r="AC14" s="27">
        <f t="shared" si="10"/>
        <v>0</v>
      </c>
      <c r="AD14" s="27">
        <f t="shared" si="10"/>
        <v>0</v>
      </c>
      <c r="AE14" s="27">
        <f t="shared" si="10"/>
        <v>0</v>
      </c>
      <c r="AF14" s="27">
        <f t="shared" si="10"/>
        <v>0</v>
      </c>
      <c r="AG14" s="27">
        <f t="shared" si="10"/>
        <v>0</v>
      </c>
      <c r="AH14" s="27">
        <f t="shared" si="10"/>
        <v>0</v>
      </c>
      <c r="AI14" s="27">
        <f t="shared" si="10"/>
        <v>0</v>
      </c>
      <c r="AJ14" s="27">
        <f t="shared" si="10"/>
        <v>0</v>
      </c>
      <c r="AK14" s="27">
        <f t="shared" si="10"/>
        <v>0</v>
      </c>
      <c r="AL14" s="27">
        <f t="shared" si="10"/>
        <v>0</v>
      </c>
      <c r="AM14" s="27">
        <f t="shared" si="10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27">
        <f t="shared" si="10"/>
        <v>0</v>
      </c>
      <c r="AS14" s="27">
        <f t="shared" si="10"/>
        <v>0</v>
      </c>
      <c r="AT14" s="27">
        <f t="shared" si="10"/>
        <v>0</v>
      </c>
      <c r="AU14" s="27">
        <f t="shared" si="10"/>
        <v>0</v>
      </c>
      <c r="AV14" s="27">
        <f t="shared" si="10"/>
        <v>23</v>
      </c>
      <c r="AW14" s="27">
        <f t="shared" si="10"/>
        <v>0</v>
      </c>
      <c r="AX14" s="27">
        <f t="shared" si="10"/>
        <v>0</v>
      </c>
      <c r="AY14" s="27">
        <f t="shared" si="10"/>
        <v>0</v>
      </c>
      <c r="AZ14" s="27">
        <f t="shared" si="10"/>
        <v>0</v>
      </c>
      <c r="BA14" s="27">
        <f t="shared" si="10"/>
        <v>0</v>
      </c>
      <c r="BB14" s="27">
        <f t="shared" si="10"/>
        <v>0</v>
      </c>
      <c r="BC14" s="27">
        <f t="shared" si="10"/>
        <v>0</v>
      </c>
      <c r="BD14" s="27">
        <f t="shared" si="10"/>
        <v>0</v>
      </c>
      <c r="BE14" s="27">
        <f t="shared" si="10"/>
        <v>0</v>
      </c>
      <c r="BF14" s="27">
        <f t="shared" si="10"/>
        <v>0</v>
      </c>
      <c r="BG14" s="27">
        <f t="shared" si="10"/>
        <v>0</v>
      </c>
      <c r="BH14" s="27">
        <f t="shared" ref="BH14:BM14" si="11">IF($X$14=BH12,BH12,0)</f>
        <v>0</v>
      </c>
      <c r="BI14" s="27">
        <f t="shared" si="11"/>
        <v>0</v>
      </c>
      <c r="BJ14" s="27">
        <f t="shared" si="11"/>
        <v>0</v>
      </c>
      <c r="BK14" s="27">
        <f t="shared" si="11"/>
        <v>0</v>
      </c>
      <c r="BL14" s="27">
        <f t="shared" si="11"/>
        <v>0</v>
      </c>
      <c r="BM14" s="27">
        <f t="shared" si="11"/>
        <v>0</v>
      </c>
      <c r="BO14" s="27">
        <f t="shared" si="3"/>
        <v>1</v>
      </c>
      <c r="BP14" s="27">
        <f t="shared" si="4"/>
        <v>1</v>
      </c>
      <c r="BQ14" s="27">
        <f t="shared" si="5"/>
        <v>1</v>
      </c>
      <c r="BR14" s="27">
        <f t="shared" si="6"/>
        <v>1</v>
      </c>
      <c r="BS14" s="27">
        <f t="shared" si="7"/>
        <v>0</v>
      </c>
      <c r="BT14" s="27">
        <f t="shared" ref="BT14:BT22" si="12">SUM(BO14:BS14)</f>
        <v>4</v>
      </c>
    </row>
    <row r="15" spans="1:72" ht="26.25" customHeight="1">
      <c r="A15" s="48">
        <v>0.40625</v>
      </c>
      <c r="B15" s="49">
        <v>0.41666666666666669</v>
      </c>
      <c r="C15" s="84" t="s">
        <v>30</v>
      </c>
      <c r="D15" s="84"/>
      <c r="E15" s="84"/>
      <c r="F15" s="84"/>
      <c r="G15" s="84"/>
      <c r="H15" s="22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Specializations'!$B$37,IF(C15='List of Specializations'!$A$38,'List of Specializations'!$B$38,IF(C15='List of Specializations'!$A$39,'List of Specializations'!$B$39,IF(C15='List of Specializations'!$A$40,'List of Specializations'!$B$40,IF(C15='List of Specializations'!$A$41,'List of Specializations'!$B$41,IF(C15='List of Specializations'!$A$42,'List of Specializations'!$B$42,IF(C15='List of Specializations'!$A$43,'List of Specializations'!$B$43,IF(C15='List of Specializations'!$A$44,'List of Specializations'!$B$44,IF(C15='List of Specializations'!$A$45,'List of Specializations'!$B$45,IF(C15='List of Specializations'!$A$46,'List of Specializations'!$B$46,IF(C15='List of Specializations'!$A$47,'List of Specializations'!$B$47,0))))))))))))))))))))))))))))))))))))))))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Specializations'!$B$37,IF(D15='List of Specializations'!$A$38,'List of Specializations'!$B$38,IF(D15='List of Specializations'!$A$39,'List of Specializations'!$B$39,IF(D15='List of Specializations'!$A$40,'List of Specializations'!$B$40,IF(D15='List of Specializations'!$A$41,'List of Specializations'!$B$41,IF(D15='List of Specializations'!$A$42,'List of Specializations'!$B$42,IF(D15='List of Specializations'!$A$43,'List of Specializations'!$B$43,IF(D15='List of Specializations'!$A$44,'List of Specializations'!$B$44,IF(D15='List of Specializations'!$A$45,'List of Specializations'!$B$45,IF(D15='List of Specializations'!$A$46,'List of Specializations'!$B$46,IF(D15='List of Specializations'!$A$47,'List of Specializations'!$B$47,0))))))))))))))))))))))))))))))))))))))))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Specializations'!$B$37,IF(E15='List of Specializations'!$A$38,'List of Specializations'!$B$38,IF(E15='List of Specializations'!$A$39,'List of Specializations'!$B$39,IF(E15='List of Specializations'!$A$40,'List of Specializations'!$B$40,IF(E15='List of Specializations'!$A$41,'List of Specializations'!$B$41,IF(E15='List of Specializations'!$A$42,'List of Specializations'!$B$42,IF(E15='List of Specializations'!$A$43,'List of Specializations'!$B$43,IF(E15='List of Specializations'!$A$44,'List of Specializations'!$B$44,IF(E15='List of Specializations'!$A$45,'List of Specializations'!$B$45,IF(E15='List of Specializations'!$A$46,'List of Specializations'!$B$46,IF(E15='List of Specializations'!$A$47,'List of Specializations'!$B$47,0))))))))))))))))))))))))))))))))))))))))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Specializations'!$B$37,IF(F15='List of Specializations'!$A$38,'List of Specializations'!$B$38,IF(F15='List of Specializations'!$A$39,'List of Specializations'!$B$39,IF(F15='List of Specializations'!$A$40,'List of Specializations'!$B$40,IF(F15='List of Specializations'!$A$41,'List of Specializations'!$B$41,IF(F15='List of Specializations'!$A$42,'List of Specializations'!$B$42,IF(F15='List of Specializations'!$A$43,'List of Specializations'!$B$43,IF(F15='List of Specializations'!$A$44,'List of Specializations'!$B$44,IF(F15='List of Specializations'!$A$45,'List of Specializations'!$B$45,IF(F15='List of Specializations'!$A$46,'List of Specializations'!$B$46,IF(F15='List of Specializations'!$A$47,'List of Specializations'!$B$47,0))))))))))))))))))))))))))))))))))))))))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Specializations'!$B$37,IF(G15='List of Specializations'!$A$38,'List of Specializations'!$B$38,IF(G15='List of Specializations'!$A$39,'List of Specializations'!$B$39,IF(G15='List of Specializations'!$A$40,'List of Specializations'!$B$40,IF(G15='List of Specializations'!$A$41,'List of Specializations'!$B$41,IF(G15='List of Specializations'!$A$42,'List of Specializations'!$B$42,IF(G15='List of Specializations'!$A$43,'List of Specializations'!$B$43,IF(G15='List of Specializations'!$A$44,'List of Specializations'!$B$44,IF(G15='List of Specializations'!$A$45,'List of Specializations'!$B$45,IF(G15='List of Specializations'!$A$46,'List of Specializations'!$B$46,IF(G15='List of Specializations'!$A$47,'List of Specializations'!$B$47,0))))))))))))))))))))))))))))))))))))))))</f>
        <v>0</v>
      </c>
      <c r="W15" s="19"/>
      <c r="X15" s="19"/>
      <c r="BO15" s="27">
        <f t="shared" si="3"/>
        <v>0</v>
      </c>
      <c r="BP15" s="27">
        <f t="shared" si="4"/>
        <v>0</v>
      </c>
      <c r="BQ15" s="27">
        <f t="shared" si="5"/>
        <v>0</v>
      </c>
      <c r="BR15" s="27">
        <f t="shared" si="6"/>
        <v>0</v>
      </c>
      <c r="BS15" s="27">
        <f t="shared" si="7"/>
        <v>0</v>
      </c>
      <c r="BT15" s="27">
        <f t="shared" si="12"/>
        <v>0</v>
      </c>
    </row>
    <row r="16" spans="1:72" ht="26.25" customHeight="1">
      <c r="A16" s="48">
        <v>0.41666666666666669</v>
      </c>
      <c r="B16" s="49">
        <v>0.45833333333333331</v>
      </c>
      <c r="C16" s="26" t="s">
        <v>72</v>
      </c>
      <c r="D16" s="26" t="s">
        <v>72</v>
      </c>
      <c r="E16" s="26" t="s">
        <v>72</v>
      </c>
      <c r="F16" s="26" t="s">
        <v>72</v>
      </c>
      <c r="G16" s="26"/>
      <c r="H16" s="22"/>
      <c r="I16" s="2"/>
      <c r="L16">
        <f t="shared" ref="L16:P17" si="13">IF(C16="",0,1)</f>
        <v>1</v>
      </c>
      <c r="M16">
        <f t="shared" si="13"/>
        <v>1</v>
      </c>
      <c r="N16">
        <f t="shared" si="13"/>
        <v>1</v>
      </c>
      <c r="O16">
        <f t="shared" si="13"/>
        <v>1</v>
      </c>
      <c r="P16">
        <f t="shared" si="13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Specializations'!$B$37,IF(C16='List of Specializations'!$A$38,'List of Specializations'!$B$38,IF(C16='List of Specializations'!$A$39,'List of Specializations'!$B$39,IF(C16='List of Specializations'!$A$40,'List of Specializations'!$B$40,IF(C16='List of Specializations'!$A$41,'List of Specializations'!$B$41,IF(C16='List of Specializations'!$A$42,'List of Specializations'!$B$42,IF(C16='List of Specializations'!$A$43,'List of Specializations'!$B$43,IF(C16='List of Specializations'!$A$44,'List of Specializations'!$B$44,IF(C16='List of Specializations'!$A$45,'List of Specializations'!$B$45,IF(C16='List of Specializations'!$A$46,'List of Specializations'!$B$46,IF(C16='List of Specializations'!$A$47,'List of Specializations'!$B$47,0))))))))))))))))))))))))))))))))))))))))</f>
        <v>23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Specializations'!$B$37,IF(D16='List of Specializations'!$A$38,'List of Specializations'!$B$38,IF(D16='List of Specializations'!$A$39,'List of Specializations'!$B$39,IF(D16='List of Specializations'!$A$40,'List of Specializations'!$B$40,IF(D16='List of Specializations'!$A$41,'List of Specializations'!$B$41,IF(D16='List of Specializations'!$A$42,'List of Specializations'!$B$42,IF(D16='List of Specializations'!$A$43,'List of Specializations'!$B$43,IF(D16='List of Specializations'!$A$44,'List of Specializations'!$B$44,IF(D16='List of Specializations'!$A$45,'List of Specializations'!$B$45,IF(D16='List of Specializations'!$A$46,'List of Specializations'!$B$46,IF(D16='List of Specializations'!$A$47,'List of Specializations'!$B$47,0))))))))))))))))))))))))))))))))))))))))</f>
        <v>23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Specializations'!$B$37,IF(E16='List of Specializations'!$A$38,'List of Specializations'!$B$38,IF(E16='List of Specializations'!$A$39,'List of Specializations'!$B$39,IF(E16='List of Specializations'!$A$40,'List of Specializations'!$B$40,IF(E16='List of Specializations'!$A$41,'List of Specializations'!$B$41,IF(E16='List of Specializations'!$A$42,'List of Specializations'!$B$42,IF(E16='List of Specializations'!$A$43,'List of Specializations'!$B$43,IF(E16='List of Specializations'!$A$44,'List of Specializations'!$B$44,IF(E16='List of Specializations'!$A$45,'List of Specializations'!$B$45,IF(E16='List of Specializations'!$A$46,'List of Specializations'!$B$46,IF(E16='List of Specializations'!$A$47,'List of Specializations'!$B$47,0))))))))))))))))))))))))))))))))))))))))</f>
        <v>23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Specializations'!$B$37,IF(F16='List of Specializations'!$A$38,'List of Specializations'!$B$38,IF(F16='List of Specializations'!$A$39,'List of Specializations'!$B$39,IF(F16='List of Specializations'!$A$40,'List of Specializations'!$B$40,IF(F16='List of Specializations'!$A$41,'List of Specializations'!$B$41,IF(F16='List of Specializations'!$A$42,'List of Specializations'!$B$42,IF(F16='List of Specializations'!$A$43,'List of Specializations'!$B$43,IF(F16='List of Specializations'!$A$44,'List of Specializations'!$B$44,IF(F16='List of Specializations'!$A$45,'List of Specializations'!$B$45,IF(F16='List of Specializations'!$A$46,'List of Specializations'!$B$46,IF(F16='List of Specializations'!$A$47,'List of Specializations'!$B$47,0))))))))))))))))))))))))))))))))))))))))</f>
        <v>23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Specializations'!$B$37,IF(G16='List of Specializations'!$A$38,'List of Specializations'!$B$38,IF(G16='List of Specializations'!$A$39,'List of Specializations'!$B$39,IF(G16='List of Specializations'!$A$40,'List of Specializations'!$B$40,IF(G16='List of Specializations'!$A$41,'List of Specializations'!$B$41,IF(G16='List of Specializations'!$A$42,'List of Specializations'!$B$42,IF(G16='List of Specializations'!$A$43,'List of Specializations'!$B$43,IF(G16='List of Specializations'!$A$44,'List of Specializations'!$B$44,IF(G16='List of Specializations'!$A$45,'List of Specializations'!$B$45,IF(G16='List of Specializations'!$A$46,'List of Specializations'!$B$46,IF(G16='List of Specializations'!$A$47,'List of Specializations'!$B$47,0))))))))))))))))))))))))))))))))))))))))</f>
        <v>0</v>
      </c>
      <c r="W16" s="19">
        <f t="shared" si="8"/>
        <v>92</v>
      </c>
      <c r="X16" s="19">
        <f t="shared" si="9"/>
        <v>23</v>
      </c>
      <c r="Z16" s="27">
        <f>IF($X$16=Z12,Z12,0)</f>
        <v>0</v>
      </c>
      <c r="AA16" s="27">
        <f t="shared" ref="AA16:BG16" si="14">IF($X$16=AA12,AA12,0)</f>
        <v>0</v>
      </c>
      <c r="AB16" s="27">
        <f t="shared" si="14"/>
        <v>0</v>
      </c>
      <c r="AC16" s="27">
        <f t="shared" si="14"/>
        <v>0</v>
      </c>
      <c r="AD16" s="27">
        <f t="shared" si="14"/>
        <v>0</v>
      </c>
      <c r="AE16" s="27">
        <f t="shared" si="14"/>
        <v>0</v>
      </c>
      <c r="AF16" s="27">
        <f t="shared" si="14"/>
        <v>0</v>
      </c>
      <c r="AG16" s="27">
        <f t="shared" si="14"/>
        <v>0</v>
      </c>
      <c r="AH16" s="27">
        <f t="shared" si="14"/>
        <v>0</v>
      </c>
      <c r="AI16" s="27">
        <f t="shared" si="14"/>
        <v>0</v>
      </c>
      <c r="AJ16" s="27">
        <f t="shared" si="14"/>
        <v>0</v>
      </c>
      <c r="AK16" s="27">
        <f t="shared" si="14"/>
        <v>0</v>
      </c>
      <c r="AL16" s="27">
        <f t="shared" si="14"/>
        <v>0</v>
      </c>
      <c r="AM16" s="27">
        <f t="shared" si="14"/>
        <v>0</v>
      </c>
      <c r="AN16" s="27">
        <f t="shared" si="14"/>
        <v>0</v>
      </c>
      <c r="AO16" s="27">
        <f t="shared" si="14"/>
        <v>0</v>
      </c>
      <c r="AP16" s="27">
        <f t="shared" si="14"/>
        <v>0</v>
      </c>
      <c r="AQ16" s="27">
        <f t="shared" si="14"/>
        <v>0</v>
      </c>
      <c r="AR16" s="27">
        <f t="shared" si="14"/>
        <v>0</v>
      </c>
      <c r="AS16" s="27">
        <f t="shared" si="14"/>
        <v>0</v>
      </c>
      <c r="AT16" s="27">
        <f t="shared" si="14"/>
        <v>0</v>
      </c>
      <c r="AU16" s="27">
        <f t="shared" si="14"/>
        <v>0</v>
      </c>
      <c r="AV16" s="27">
        <f t="shared" si="14"/>
        <v>23</v>
      </c>
      <c r="AW16" s="27">
        <f t="shared" si="14"/>
        <v>0</v>
      </c>
      <c r="AX16" s="27">
        <f t="shared" si="14"/>
        <v>0</v>
      </c>
      <c r="AY16" s="27">
        <f t="shared" si="14"/>
        <v>0</v>
      </c>
      <c r="AZ16" s="27">
        <f t="shared" si="14"/>
        <v>0</v>
      </c>
      <c r="BA16" s="27">
        <f t="shared" si="14"/>
        <v>0</v>
      </c>
      <c r="BB16" s="27">
        <f t="shared" si="14"/>
        <v>0</v>
      </c>
      <c r="BC16" s="27">
        <f t="shared" si="14"/>
        <v>0</v>
      </c>
      <c r="BD16" s="27">
        <f t="shared" si="14"/>
        <v>0</v>
      </c>
      <c r="BE16" s="27">
        <f t="shared" si="14"/>
        <v>0</v>
      </c>
      <c r="BF16" s="27">
        <f t="shared" si="14"/>
        <v>0</v>
      </c>
      <c r="BG16" s="27">
        <f t="shared" si="14"/>
        <v>0</v>
      </c>
      <c r="BH16" s="27">
        <f t="shared" ref="BH16:BM16" si="15">IF($X$16=BH12,BH12,0)</f>
        <v>0</v>
      </c>
      <c r="BI16" s="27">
        <f t="shared" si="15"/>
        <v>0</v>
      </c>
      <c r="BJ16" s="27">
        <f t="shared" si="15"/>
        <v>0</v>
      </c>
      <c r="BK16" s="27">
        <f t="shared" si="15"/>
        <v>0</v>
      </c>
      <c r="BL16" s="27">
        <f t="shared" si="15"/>
        <v>0</v>
      </c>
      <c r="BM16" s="27">
        <f t="shared" si="15"/>
        <v>0</v>
      </c>
      <c r="BO16" s="27">
        <f t="shared" si="3"/>
        <v>1</v>
      </c>
      <c r="BP16" s="27">
        <f t="shared" si="4"/>
        <v>1</v>
      </c>
      <c r="BQ16" s="27">
        <f t="shared" si="5"/>
        <v>1</v>
      </c>
      <c r="BR16" s="27">
        <f t="shared" si="6"/>
        <v>1</v>
      </c>
      <c r="BS16" s="27">
        <f t="shared" si="7"/>
        <v>0</v>
      </c>
      <c r="BT16" s="27">
        <f t="shared" si="12"/>
        <v>4</v>
      </c>
    </row>
    <row r="17" spans="1:72" ht="26.25" customHeight="1">
      <c r="A17" s="48">
        <v>0.45833333333333331</v>
      </c>
      <c r="B17" s="49">
        <v>0.5</v>
      </c>
      <c r="C17" s="26" t="s">
        <v>72</v>
      </c>
      <c r="D17" s="26" t="s">
        <v>72</v>
      </c>
      <c r="E17" s="26" t="s">
        <v>72</v>
      </c>
      <c r="F17" s="26" t="s">
        <v>72</v>
      </c>
      <c r="G17" s="26"/>
      <c r="H17" s="22"/>
      <c r="I17" s="2"/>
      <c r="L17">
        <f t="shared" si="13"/>
        <v>1</v>
      </c>
      <c r="M17">
        <f t="shared" si="13"/>
        <v>1</v>
      </c>
      <c r="N17">
        <f t="shared" si="13"/>
        <v>1</v>
      </c>
      <c r="O17">
        <f t="shared" si="13"/>
        <v>1</v>
      </c>
      <c r="P17">
        <f t="shared" si="13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Specializations'!$B$37,IF(C17='List of Specializations'!$A$38,'List of Specializations'!$B$38,IF(C17='List of Specializations'!$A$39,'List of Specializations'!$B$39,IF(C17='List of Specializations'!$A$40,'List of Specializations'!$B$40,IF(C17='List of Specializations'!$A$41,'List of Specializations'!$B$41,IF(C17='List of Specializations'!$A$42,'List of Specializations'!$B$42,IF(C17='List of Specializations'!$A$43,'List of Specializations'!$B$43,IF(C17='List of Specializations'!$A$44,'List of Specializations'!$B$44,IF(C17='List of Specializations'!$A$45,'List of Specializations'!$B$45,IF(C17='List of Specializations'!$A$46,'List of Specializations'!$B$46,IF(C17='List of Specializations'!$A$47,'List of Specializations'!$B$47,0))))))))))))))))))))))))))))))))))))))))</f>
        <v>23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Specializations'!$B$37,IF(D17='List of Specializations'!$A$38,'List of Specializations'!$B$38,IF(D17='List of Specializations'!$A$39,'List of Specializations'!$B$39,IF(D17='List of Specializations'!$A$40,'List of Specializations'!$B$40,IF(D17='List of Specializations'!$A$41,'List of Specializations'!$B$41,IF(D17='List of Specializations'!$A$42,'List of Specializations'!$B$42,IF(D17='List of Specializations'!$A$43,'List of Specializations'!$B$43,IF(D17='List of Specializations'!$A$44,'List of Specializations'!$B$44,IF(D17='List of Specializations'!$A$45,'List of Specializations'!$B$45,IF(D17='List of Specializations'!$A$46,'List of Specializations'!$B$46,IF(D17='List of Specializations'!$A$47,'List of Specializations'!$B$47,0))))))))))))))))))))))))))))))))))))))))</f>
        <v>23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Specializations'!$B$37,IF(E17='List of Specializations'!$A$38,'List of Specializations'!$B$38,IF(E17='List of Specializations'!$A$39,'List of Specializations'!$B$39,IF(E17='List of Specializations'!$A$40,'List of Specializations'!$B$40,IF(E17='List of Specializations'!$A$41,'List of Specializations'!$B$41,IF(E17='List of Specializations'!$A$42,'List of Specializations'!$B$42,IF(E17='List of Specializations'!$A$43,'List of Specializations'!$B$43,IF(E17='List of Specializations'!$A$44,'List of Specializations'!$B$44,IF(E17='List of Specializations'!$A$45,'List of Specializations'!$B$45,IF(E17='List of Specializations'!$A$46,'List of Specializations'!$B$46,IF(E17='List of Specializations'!$A$47,'List of Specializations'!$B$47,0))))))))))))))))))))))))))))))))))))))))</f>
        <v>23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Specializations'!$B$37,IF(F17='List of Specializations'!$A$38,'List of Specializations'!$B$38,IF(F17='List of Specializations'!$A$39,'List of Specializations'!$B$39,IF(F17='List of Specializations'!$A$40,'List of Specializations'!$B$40,IF(F17='List of Specializations'!$A$41,'List of Specializations'!$B$41,IF(F17='List of Specializations'!$A$42,'List of Specializations'!$B$42,IF(F17='List of Specializations'!$A$43,'List of Specializations'!$B$43,IF(F17='List of Specializations'!$A$44,'List of Specializations'!$B$44,IF(F17='List of Specializations'!$A$45,'List of Specializations'!$B$45,IF(F17='List of Specializations'!$A$46,'List of Specializations'!$B$46,IF(F17='List of Specializations'!$A$47,'List of Specializations'!$B$47,0))))))))))))))))))))))))))))))))))))))))</f>
        <v>23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Specializations'!$B$37,IF(G17='List of Specializations'!$A$38,'List of Specializations'!$B$38,IF(G17='List of Specializations'!$A$39,'List of Specializations'!$B$39,IF(G17='List of Specializations'!$A$40,'List of Specializations'!$B$40,IF(G17='List of Specializations'!$A$41,'List of Specializations'!$B$41,IF(G17='List of Specializations'!$A$42,'List of Specializations'!$B$42,IF(G17='List of Specializations'!$A$43,'List of Specializations'!$B$43,IF(G17='List of Specializations'!$A$44,'List of Specializations'!$B$44,IF(G17='List of Specializations'!$A$45,'List of Specializations'!$B$45,IF(G17='List of Specializations'!$A$46,'List of Specializations'!$B$46,IF(G17='List of Specializations'!$A$47,'List of Specializations'!$B$47,0))))))))))))))))))))))))))))))))))))))))</f>
        <v>0</v>
      </c>
      <c r="W17" s="19">
        <f t="shared" si="8"/>
        <v>92</v>
      </c>
      <c r="X17" s="19">
        <f t="shared" si="9"/>
        <v>23</v>
      </c>
      <c r="Z17" s="27">
        <f>IF($X$17=Z12,Z12,0)</f>
        <v>0</v>
      </c>
      <c r="AA17" s="27">
        <f t="shared" ref="AA17:BG17" si="16">IF($X$17=AA12,AA12,0)</f>
        <v>0</v>
      </c>
      <c r="AB17" s="27">
        <f t="shared" si="16"/>
        <v>0</v>
      </c>
      <c r="AC17" s="27">
        <f t="shared" si="16"/>
        <v>0</v>
      </c>
      <c r="AD17" s="27">
        <f t="shared" si="16"/>
        <v>0</v>
      </c>
      <c r="AE17" s="27">
        <f t="shared" si="16"/>
        <v>0</v>
      </c>
      <c r="AF17" s="27">
        <f t="shared" si="16"/>
        <v>0</v>
      </c>
      <c r="AG17" s="27">
        <f t="shared" si="16"/>
        <v>0</v>
      </c>
      <c r="AH17" s="27">
        <f t="shared" si="16"/>
        <v>0</v>
      </c>
      <c r="AI17" s="27">
        <f t="shared" si="16"/>
        <v>0</v>
      </c>
      <c r="AJ17" s="27">
        <f t="shared" si="16"/>
        <v>0</v>
      </c>
      <c r="AK17" s="27">
        <f t="shared" si="16"/>
        <v>0</v>
      </c>
      <c r="AL17" s="27">
        <f t="shared" si="16"/>
        <v>0</v>
      </c>
      <c r="AM17" s="27">
        <f t="shared" si="16"/>
        <v>0</v>
      </c>
      <c r="AN17" s="27">
        <f t="shared" si="16"/>
        <v>0</v>
      </c>
      <c r="AO17" s="27">
        <f t="shared" si="16"/>
        <v>0</v>
      </c>
      <c r="AP17" s="27">
        <f t="shared" si="16"/>
        <v>0</v>
      </c>
      <c r="AQ17" s="27">
        <f t="shared" si="16"/>
        <v>0</v>
      </c>
      <c r="AR17" s="27">
        <f t="shared" si="16"/>
        <v>0</v>
      </c>
      <c r="AS17" s="27">
        <f t="shared" si="16"/>
        <v>0</v>
      </c>
      <c r="AT17" s="27">
        <f t="shared" si="16"/>
        <v>0</v>
      </c>
      <c r="AU17" s="27">
        <f t="shared" si="16"/>
        <v>0</v>
      </c>
      <c r="AV17" s="27">
        <f t="shared" si="16"/>
        <v>23</v>
      </c>
      <c r="AW17" s="27">
        <f t="shared" si="16"/>
        <v>0</v>
      </c>
      <c r="AX17" s="27">
        <f t="shared" si="16"/>
        <v>0</v>
      </c>
      <c r="AY17" s="27">
        <f t="shared" si="16"/>
        <v>0</v>
      </c>
      <c r="AZ17" s="27">
        <f t="shared" si="16"/>
        <v>0</v>
      </c>
      <c r="BA17" s="27">
        <f t="shared" si="16"/>
        <v>0</v>
      </c>
      <c r="BB17" s="27">
        <f t="shared" si="16"/>
        <v>0</v>
      </c>
      <c r="BC17" s="27">
        <f t="shared" si="16"/>
        <v>0</v>
      </c>
      <c r="BD17" s="27">
        <f t="shared" si="16"/>
        <v>0</v>
      </c>
      <c r="BE17" s="27">
        <f t="shared" si="16"/>
        <v>0</v>
      </c>
      <c r="BF17" s="27">
        <f t="shared" si="16"/>
        <v>0</v>
      </c>
      <c r="BG17" s="27">
        <f t="shared" si="16"/>
        <v>0</v>
      </c>
      <c r="BH17" s="27">
        <f t="shared" ref="BH17:BM17" si="17">IF($X$17=BH12,BH12,0)</f>
        <v>0</v>
      </c>
      <c r="BI17" s="27">
        <f t="shared" si="17"/>
        <v>0</v>
      </c>
      <c r="BJ17" s="27">
        <f t="shared" si="17"/>
        <v>0</v>
      </c>
      <c r="BK17" s="27">
        <f t="shared" si="17"/>
        <v>0</v>
      </c>
      <c r="BL17" s="27">
        <f t="shared" si="17"/>
        <v>0</v>
      </c>
      <c r="BM17" s="27">
        <f t="shared" si="17"/>
        <v>0</v>
      </c>
      <c r="BO17" s="27">
        <f t="shared" si="3"/>
        <v>1</v>
      </c>
      <c r="BP17" s="27">
        <f t="shared" si="4"/>
        <v>1</v>
      </c>
      <c r="BQ17" s="27">
        <f t="shared" si="5"/>
        <v>1</v>
      </c>
      <c r="BR17" s="27">
        <f t="shared" si="6"/>
        <v>1</v>
      </c>
      <c r="BS17" s="27">
        <f t="shared" si="7"/>
        <v>0</v>
      </c>
      <c r="BT17" s="27">
        <f t="shared" si="12"/>
        <v>4</v>
      </c>
    </row>
    <row r="18" spans="1:72" ht="26.25" customHeight="1">
      <c r="A18" s="48">
        <v>0.5</v>
      </c>
      <c r="B18" s="49">
        <v>4.1666666666666664E-2</v>
      </c>
      <c r="C18" s="85" t="s">
        <v>32</v>
      </c>
      <c r="D18" s="85"/>
      <c r="E18" s="85"/>
      <c r="F18" s="85"/>
      <c r="G18" s="85"/>
      <c r="H18" s="22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Specializations'!$B$37,IF(C18='List of Specializations'!$A$38,'List of Specializations'!$B$38,IF(C18='List of Specializations'!$A$39,'List of Specializations'!$B$39,IF(C18='List of Specializations'!$A$40,'List of Specializations'!$B$40,IF(C18='List of Specializations'!$A$41,'List of Specializations'!$B$41,IF(C18='List of Specializations'!$A$42,'List of Specializations'!$B$42,IF(C18='List of Specializations'!$A$43,'List of Specializations'!$B$43,IF(C18='List of Specializations'!$A$44,'List of Specializations'!$B$44,IF(C18='List of Specializations'!$A$45,'List of Specializations'!$B$45,IF(C18='List of Specializations'!$A$46,'List of Specializations'!$B$46,IF(C18='List of Specializations'!$A$47,'List of Specializations'!$B$47,0))))))))))))))))))))))))))))))))))))))))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Specializations'!$B$37,IF(D18='List of Specializations'!$A$38,'List of Specializations'!$B$38,IF(D18='List of Specializations'!$A$39,'List of Specializations'!$B$39,IF(D18='List of Specializations'!$A$40,'List of Specializations'!$B$40,IF(D18='List of Specializations'!$A$41,'List of Specializations'!$B$41,IF(D18='List of Specializations'!$A$42,'List of Specializations'!$B$42,IF(D18='List of Specializations'!$A$43,'List of Specializations'!$B$43,IF(D18='List of Specializations'!$A$44,'List of Specializations'!$B$44,IF(D18='List of Specializations'!$A$45,'List of Specializations'!$B$45,IF(D18='List of Specializations'!$A$46,'List of Specializations'!$B$46,IF(D18='List of Specializations'!$A$47,'List of Specializations'!$B$47,0))))))))))))))))))))))))))))))))))))))))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Specializations'!$B$37,IF(E18='List of Specializations'!$A$38,'List of Specializations'!$B$38,IF(E18='List of Specializations'!$A$39,'List of Specializations'!$B$39,IF(E18='List of Specializations'!$A$40,'List of Specializations'!$B$40,IF(E18='List of Specializations'!$A$41,'List of Specializations'!$B$41,IF(E18='List of Specializations'!$A$42,'List of Specializations'!$B$42,IF(E18='List of Specializations'!$A$43,'List of Specializations'!$B$43,IF(E18='List of Specializations'!$A$44,'List of Specializations'!$B$44,IF(E18='List of Specializations'!$A$45,'List of Specializations'!$B$45,IF(E18='List of Specializations'!$A$46,'List of Specializations'!$B$46,IF(E18='List of Specializations'!$A$47,'List of Specializations'!$B$47,0))))))))))))))))))))))))))))))))))))))))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Specializations'!$B$37,IF(F18='List of Specializations'!$A$38,'List of Specializations'!$B$38,IF(F18='List of Specializations'!$A$39,'List of Specializations'!$B$39,IF(F18='List of Specializations'!$A$40,'List of Specializations'!$B$40,IF(F18='List of Specializations'!$A$41,'List of Specializations'!$B$41,IF(F18='List of Specializations'!$A$42,'List of Specializations'!$B$42,IF(F18='List of Specializations'!$A$43,'List of Specializations'!$B$43,IF(F18='List of Specializations'!$A$44,'List of Specializations'!$B$44,IF(F18='List of Specializations'!$A$45,'List of Specializations'!$B$45,IF(F18='List of Specializations'!$A$46,'List of Specializations'!$B$46,IF(F18='List of Specializations'!$A$47,'List of Specializations'!$B$47,0))))))))))))))))))))))))))))))))))))))))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Specializations'!$B$37,IF(G18='List of Specializations'!$A$38,'List of Specializations'!$B$38,IF(G18='List of Specializations'!$A$39,'List of Specializations'!$B$39,IF(G18='List of Specializations'!$A$40,'List of Specializations'!$B$40,IF(G18='List of Specializations'!$A$41,'List of Specializations'!$B$41,IF(G18='List of Specializations'!$A$42,'List of Specializations'!$B$42,IF(G18='List of Specializations'!$A$43,'List of Specializations'!$B$43,IF(G18='List of Specializations'!$A$44,'List of Specializations'!$B$44,IF(G18='List of Specializations'!$A$45,'List of Specializations'!$B$45,IF(G18='List of Specializations'!$A$46,'List of Specializations'!$B$46,IF(G18='List of Specializations'!$A$47,'List of Specializations'!$B$47,0))))))))))))))))))))))))))))))))))))))))</f>
        <v>0</v>
      </c>
      <c r="W18" s="19"/>
      <c r="X18" s="19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>
        <f t="shared" si="3"/>
        <v>0</v>
      </c>
      <c r="BP18" s="27">
        <f t="shared" si="4"/>
        <v>0</v>
      </c>
      <c r="BQ18" s="27">
        <f t="shared" si="5"/>
        <v>0</v>
      </c>
      <c r="BR18" s="27">
        <f t="shared" si="6"/>
        <v>0</v>
      </c>
      <c r="BS18" s="27">
        <f t="shared" si="7"/>
        <v>0</v>
      </c>
      <c r="BT18" s="27">
        <f t="shared" si="12"/>
        <v>0</v>
      </c>
    </row>
    <row r="19" spans="1:72" ht="26.25" customHeight="1">
      <c r="A19" s="48">
        <v>4.1666666666666664E-2</v>
      </c>
      <c r="B19" s="49">
        <v>8.3333333333333329E-2</v>
      </c>
      <c r="C19" s="26" t="s">
        <v>72</v>
      </c>
      <c r="D19" s="26" t="s">
        <v>72</v>
      </c>
      <c r="E19" s="26" t="s">
        <v>72</v>
      </c>
      <c r="F19" s="26" t="s">
        <v>72</v>
      </c>
      <c r="G19" s="26"/>
      <c r="H19" s="22"/>
      <c r="I19" s="2"/>
      <c r="L19">
        <f t="shared" ref="L19:P22" si="18">IF(C19="",0,1)</f>
        <v>1</v>
      </c>
      <c r="M19">
        <f t="shared" si="18"/>
        <v>1</v>
      </c>
      <c r="N19">
        <f t="shared" si="18"/>
        <v>1</v>
      </c>
      <c r="O19">
        <f t="shared" si="18"/>
        <v>1</v>
      </c>
      <c r="P19">
        <f t="shared" si="18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Specializations'!$B$37,IF(C19='List of Specializations'!$A$38,'List of Specializations'!$B$38,IF(C19='List of Specializations'!$A$39,'List of Specializations'!$B$39,IF(C19='List of Specializations'!$A$40,'List of Specializations'!$B$40,IF(C19='List of Specializations'!$A$41,'List of Specializations'!$B$41,IF(C19='List of Specializations'!$A$42,'List of Specializations'!$B$42,IF(C19='List of Specializations'!$A$43,'List of Specializations'!$B$43,IF(C19='List of Specializations'!$A$44,'List of Specializations'!$B$44,IF(C19='List of Specializations'!$A$45,'List of Specializations'!$B$45,IF(C19='List of Specializations'!$A$46,'List of Specializations'!$B$46,IF(C19='List of Specializations'!$A$47,'List of Specializations'!$B$47,0))))))))))))))))))))))))))))))))))))))))</f>
        <v>23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Specializations'!$B$37,IF(D19='List of Specializations'!$A$38,'List of Specializations'!$B$38,IF(D19='List of Specializations'!$A$39,'List of Specializations'!$B$39,IF(D19='List of Specializations'!$A$40,'List of Specializations'!$B$40,IF(D19='List of Specializations'!$A$41,'List of Specializations'!$B$41,IF(D19='List of Specializations'!$A$42,'List of Specializations'!$B$42,IF(D19='List of Specializations'!$A$43,'List of Specializations'!$B$43,IF(D19='List of Specializations'!$A$44,'List of Specializations'!$B$44,IF(D19='List of Specializations'!$A$45,'List of Specializations'!$B$45,IF(D19='List of Specializations'!$A$46,'List of Specializations'!$B$46,IF(D19='List of Specializations'!$A$47,'List of Specializations'!$B$47,0))))))))))))))))))))))))))))))))))))))))</f>
        <v>23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Specializations'!$B$37,IF(E19='List of Specializations'!$A$38,'List of Specializations'!$B$38,IF(E19='List of Specializations'!$A$39,'List of Specializations'!$B$39,IF(E19='List of Specializations'!$A$40,'List of Specializations'!$B$40,IF(E19='List of Specializations'!$A$41,'List of Specializations'!$B$41,IF(E19='List of Specializations'!$A$42,'List of Specializations'!$B$42,IF(E19='List of Specializations'!$A$43,'List of Specializations'!$B$43,IF(E19='List of Specializations'!$A$44,'List of Specializations'!$B$44,IF(E19='List of Specializations'!$A$45,'List of Specializations'!$B$45,IF(E19='List of Specializations'!$A$46,'List of Specializations'!$B$46,IF(E19='List of Specializations'!$A$47,'List of Specializations'!$B$47,0))))))))))))))))))))))))))))))))))))))))</f>
        <v>23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Specializations'!$B$37,IF(F19='List of Specializations'!$A$38,'List of Specializations'!$B$38,IF(F19='List of Specializations'!$A$39,'List of Specializations'!$B$39,IF(F19='List of Specializations'!$A$40,'List of Specializations'!$B$40,IF(F19='List of Specializations'!$A$41,'List of Specializations'!$B$41,IF(F19='List of Specializations'!$A$42,'List of Specializations'!$B$42,IF(F19='List of Specializations'!$A$43,'List of Specializations'!$B$43,IF(F19='List of Specializations'!$A$44,'List of Specializations'!$B$44,IF(F19='List of Specializations'!$A$45,'List of Specializations'!$B$45,IF(F19='List of Specializations'!$A$46,'List of Specializations'!$B$46,IF(F19='List of Specializations'!$A$47,'List of Specializations'!$B$47,0))))))))))))))))))))))))))))))))))))))))</f>
        <v>23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Specializations'!$B$37,IF(G19='List of Specializations'!$A$38,'List of Specializations'!$B$38,IF(G19='List of Specializations'!$A$39,'List of Specializations'!$B$39,IF(G19='List of Specializations'!$A$40,'List of Specializations'!$B$40,IF(G19='List of Specializations'!$A$41,'List of Specializations'!$B$41,IF(G19='List of Specializations'!$A$42,'List of Specializations'!$B$42,IF(G19='List of Specializations'!$A$43,'List of Specializations'!$B$43,IF(G19='List of Specializations'!$A$44,'List of Specializations'!$B$44,IF(G19='List of Specializations'!$A$45,'List of Specializations'!$B$45,IF(G19='List of Specializations'!$A$46,'List of Specializations'!$B$46,IF(G19='List of Specializations'!$A$47,'List of Specializations'!$B$47,0))))))))))))))))))))))))))))))))))))))))</f>
        <v>0</v>
      </c>
      <c r="W19" s="19">
        <f t="shared" si="8"/>
        <v>92</v>
      </c>
      <c r="X19" s="19">
        <f t="shared" si="9"/>
        <v>23</v>
      </c>
      <c r="Z19" s="27">
        <f>IF($X$19=Z12,Z12,0)</f>
        <v>0</v>
      </c>
      <c r="AA19" s="27">
        <f t="shared" ref="AA19:BG19" si="19">IF($X$19=AA12,AA12,0)</f>
        <v>0</v>
      </c>
      <c r="AB19" s="27">
        <f t="shared" si="19"/>
        <v>0</v>
      </c>
      <c r="AC19" s="27">
        <f t="shared" si="19"/>
        <v>0</v>
      </c>
      <c r="AD19" s="27">
        <f t="shared" si="19"/>
        <v>0</v>
      </c>
      <c r="AE19" s="27">
        <f t="shared" si="19"/>
        <v>0</v>
      </c>
      <c r="AF19" s="27">
        <f t="shared" si="19"/>
        <v>0</v>
      </c>
      <c r="AG19" s="27">
        <f t="shared" si="19"/>
        <v>0</v>
      </c>
      <c r="AH19" s="27">
        <f t="shared" si="19"/>
        <v>0</v>
      </c>
      <c r="AI19" s="27">
        <f t="shared" si="19"/>
        <v>0</v>
      </c>
      <c r="AJ19" s="27">
        <f t="shared" si="19"/>
        <v>0</v>
      </c>
      <c r="AK19" s="27">
        <f t="shared" si="19"/>
        <v>0</v>
      </c>
      <c r="AL19" s="27">
        <f t="shared" si="19"/>
        <v>0</v>
      </c>
      <c r="AM19" s="27">
        <f t="shared" si="19"/>
        <v>0</v>
      </c>
      <c r="AN19" s="27">
        <f t="shared" si="19"/>
        <v>0</v>
      </c>
      <c r="AO19" s="27">
        <f t="shared" si="19"/>
        <v>0</v>
      </c>
      <c r="AP19" s="27">
        <f t="shared" si="19"/>
        <v>0</v>
      </c>
      <c r="AQ19" s="27">
        <f t="shared" si="19"/>
        <v>0</v>
      </c>
      <c r="AR19" s="27">
        <f t="shared" si="19"/>
        <v>0</v>
      </c>
      <c r="AS19" s="27">
        <f t="shared" si="19"/>
        <v>0</v>
      </c>
      <c r="AT19" s="27">
        <f t="shared" si="19"/>
        <v>0</v>
      </c>
      <c r="AU19" s="27">
        <f t="shared" si="19"/>
        <v>0</v>
      </c>
      <c r="AV19" s="27">
        <f t="shared" si="19"/>
        <v>23</v>
      </c>
      <c r="AW19" s="27">
        <f t="shared" si="19"/>
        <v>0</v>
      </c>
      <c r="AX19" s="27">
        <f t="shared" si="19"/>
        <v>0</v>
      </c>
      <c r="AY19" s="27">
        <f t="shared" si="19"/>
        <v>0</v>
      </c>
      <c r="AZ19" s="27">
        <f t="shared" si="19"/>
        <v>0</v>
      </c>
      <c r="BA19" s="27">
        <f t="shared" si="19"/>
        <v>0</v>
      </c>
      <c r="BB19" s="27">
        <f t="shared" si="19"/>
        <v>0</v>
      </c>
      <c r="BC19" s="27">
        <f t="shared" si="19"/>
        <v>0</v>
      </c>
      <c r="BD19" s="27">
        <f t="shared" si="19"/>
        <v>0</v>
      </c>
      <c r="BE19" s="27">
        <f t="shared" si="19"/>
        <v>0</v>
      </c>
      <c r="BF19" s="27">
        <f t="shared" si="19"/>
        <v>0</v>
      </c>
      <c r="BG19" s="27">
        <f t="shared" si="19"/>
        <v>0</v>
      </c>
      <c r="BH19" s="27">
        <f t="shared" ref="BH19:BM19" si="20">IF($X$19=BH12,BH12,0)</f>
        <v>0</v>
      </c>
      <c r="BI19" s="27">
        <f t="shared" si="20"/>
        <v>0</v>
      </c>
      <c r="BJ19" s="27">
        <f t="shared" si="20"/>
        <v>0</v>
      </c>
      <c r="BK19" s="27">
        <f t="shared" si="20"/>
        <v>0</v>
      </c>
      <c r="BL19" s="27">
        <f t="shared" si="20"/>
        <v>0</v>
      </c>
      <c r="BM19" s="27">
        <f t="shared" si="20"/>
        <v>0</v>
      </c>
      <c r="BO19" s="27">
        <f t="shared" si="3"/>
        <v>1</v>
      </c>
      <c r="BP19" s="27">
        <f t="shared" si="4"/>
        <v>1</v>
      </c>
      <c r="BQ19" s="27">
        <f t="shared" si="5"/>
        <v>1</v>
      </c>
      <c r="BR19" s="27">
        <f t="shared" si="6"/>
        <v>1</v>
      </c>
      <c r="BS19" s="27">
        <f t="shared" si="7"/>
        <v>0</v>
      </c>
      <c r="BT19" s="27">
        <f t="shared" si="12"/>
        <v>4</v>
      </c>
    </row>
    <row r="20" spans="1:72" ht="26.25" customHeight="1">
      <c r="A20" s="48">
        <v>8.3333333333333329E-2</v>
      </c>
      <c r="B20" s="49">
        <v>0.125</v>
      </c>
      <c r="C20" s="26"/>
      <c r="D20" s="26"/>
      <c r="E20" s="26"/>
      <c r="F20" s="26" t="s">
        <v>56</v>
      </c>
      <c r="G20" s="26"/>
      <c r="H20" s="22"/>
      <c r="I20" s="2"/>
      <c r="L20">
        <f t="shared" si="18"/>
        <v>0</v>
      </c>
      <c r="M20">
        <f t="shared" si="18"/>
        <v>0</v>
      </c>
      <c r="N20">
        <f t="shared" si="18"/>
        <v>0</v>
      </c>
      <c r="O20">
        <f t="shared" si="18"/>
        <v>1</v>
      </c>
      <c r="P20">
        <f t="shared" si="18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Specializations'!$B$37,IF(C20='List of Specializations'!$A$38,'List of Specializations'!$B$38,IF(C20='List of Specializations'!$A$39,'List of Specializations'!$B$39,IF(C20='List of Specializations'!$A$40,'List of Specializations'!$B$40,IF(C20='List of Specializations'!$A$41,'List of Specializations'!$B$41,IF(C20='List of Specializations'!$A$42,'List of Specializations'!$B$42,IF(C20='List of Specializations'!$A$43,'List of Specializations'!$B$43,IF(C20='List of Specializations'!$A$44,'List of Specializations'!$B$44,IF(C20='List of Specializations'!$A$45,'List of Specializations'!$B$45,IF(C20='List of Specializations'!$A$46,'List of Specializations'!$B$46,IF(C20='List of Specializations'!$A$47,'List of Specializations'!$B$47,0))))))))))))))))))))))))))))))))))))))))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Specializations'!$B$37,IF(D20='List of Specializations'!$A$38,'List of Specializations'!$B$38,IF(D20='List of Specializations'!$A$39,'List of Specializations'!$B$39,IF(D20='List of Specializations'!$A$40,'List of Specializations'!$B$40,IF(D20='List of Specializations'!$A$41,'List of Specializations'!$B$41,IF(D20='List of Specializations'!$A$42,'List of Specializations'!$B$42,IF(D20='List of Specializations'!$A$43,'List of Specializations'!$B$43,IF(D20='List of Specializations'!$A$44,'List of Specializations'!$B$44,IF(D20='List of Specializations'!$A$45,'List of Specializations'!$B$45,IF(D20='List of Specializations'!$A$46,'List of Specializations'!$B$46,IF(D20='List of Specializations'!$A$47,'List of Specializations'!$B$47,0))))))))))))))))))))))))))))))))))))))))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Specializations'!$B$37,IF(E20='List of Specializations'!$A$38,'List of Specializations'!$B$38,IF(E20='List of Specializations'!$A$39,'List of Specializations'!$B$39,IF(E20='List of Specializations'!$A$40,'List of Specializations'!$B$40,IF(E20='List of Specializations'!$A$41,'List of Specializations'!$B$41,IF(E20='List of Specializations'!$A$42,'List of Specializations'!$B$42,IF(E20='List of Specializations'!$A$43,'List of Specializations'!$B$43,IF(E20='List of Specializations'!$A$44,'List of Specializations'!$B$44,IF(E20='List of Specializations'!$A$45,'List of Specializations'!$B$45,IF(E20='List of Specializations'!$A$46,'List of Specializations'!$B$46,IF(E20='List of Specializations'!$A$47,'List of Specializations'!$B$47,0))))))))))))))))))))))))))))))))))))))))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Specializations'!$B$37,IF(F20='List of Specializations'!$A$38,'List of Specializations'!$B$38,IF(F20='List of Specializations'!$A$39,'List of Specializations'!$B$39,IF(F20='List of Specializations'!$A$40,'List of Specializations'!$B$40,IF(F20='List of Specializations'!$A$41,'List of Specializations'!$B$41,IF(F20='List of Specializations'!$A$42,'List of Specializations'!$B$42,IF(F20='List of Specializations'!$A$43,'List of Specializations'!$B$43,IF(F20='List of Specializations'!$A$44,'List of Specializations'!$B$44,IF(F20='List of Specializations'!$A$45,'List of Specializations'!$B$45,IF(F20='List of Specializations'!$A$46,'List of Specializations'!$B$46,IF(F20='List of Specializations'!$A$47,'List of Specializations'!$B$47,0))))))))))))))))))))))))))))))))))))))))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Specializations'!$B$37,IF(G20='List of Specializations'!$A$38,'List of Specializations'!$B$38,IF(G20='List of Specializations'!$A$39,'List of Specializations'!$B$39,IF(G20='List of Specializations'!$A$40,'List of Specializations'!$B$40,IF(G20='List of Specializations'!$A$41,'List of Specializations'!$B$41,IF(G20='List of Specializations'!$A$42,'List of Specializations'!$B$42,IF(G20='List of Specializations'!$A$43,'List of Specializations'!$B$43,IF(G20='List of Specializations'!$A$44,'List of Specializations'!$B$44,IF(G20='List of Specializations'!$A$45,'List of Specializations'!$B$45,IF(G20='List of Specializations'!$A$46,'List of Specializations'!$B$46,IF(G20='List of Specializations'!$A$47,'List of Specializations'!$B$47,0))))))))))))))))))))))))))))))))))))))))</f>
        <v>0</v>
      </c>
      <c r="W20" s="19">
        <f t="shared" si="8"/>
        <v>0</v>
      </c>
      <c r="X20" s="19">
        <f t="shared" si="9"/>
        <v>0</v>
      </c>
      <c r="Z20" s="27">
        <f>IF($X$20=Z12,Z12,0)</f>
        <v>0</v>
      </c>
      <c r="AA20" s="27">
        <f t="shared" ref="AA20:BG20" si="21">IF($X$20=AA12,AA12,0)</f>
        <v>0</v>
      </c>
      <c r="AB20" s="27">
        <f t="shared" si="21"/>
        <v>0</v>
      </c>
      <c r="AC20" s="27">
        <f t="shared" si="21"/>
        <v>0</v>
      </c>
      <c r="AD20" s="27">
        <f t="shared" si="21"/>
        <v>0</v>
      </c>
      <c r="AE20" s="27">
        <f t="shared" si="21"/>
        <v>0</v>
      </c>
      <c r="AF20" s="27">
        <f t="shared" si="21"/>
        <v>0</v>
      </c>
      <c r="AG20" s="27">
        <f t="shared" si="21"/>
        <v>0</v>
      </c>
      <c r="AH20" s="27">
        <f t="shared" si="21"/>
        <v>0</v>
      </c>
      <c r="AI20" s="27">
        <f t="shared" si="21"/>
        <v>0</v>
      </c>
      <c r="AJ20" s="27">
        <f t="shared" si="21"/>
        <v>0</v>
      </c>
      <c r="AK20" s="27">
        <f t="shared" si="21"/>
        <v>0</v>
      </c>
      <c r="AL20" s="27">
        <f t="shared" si="21"/>
        <v>0</v>
      </c>
      <c r="AM20" s="27">
        <f t="shared" si="21"/>
        <v>0</v>
      </c>
      <c r="AN20" s="27">
        <f t="shared" si="21"/>
        <v>0</v>
      </c>
      <c r="AO20" s="27">
        <f t="shared" si="21"/>
        <v>0</v>
      </c>
      <c r="AP20" s="27">
        <f t="shared" si="21"/>
        <v>0</v>
      </c>
      <c r="AQ20" s="27">
        <f t="shared" si="21"/>
        <v>0</v>
      </c>
      <c r="AR20" s="27">
        <f t="shared" si="21"/>
        <v>0</v>
      </c>
      <c r="AS20" s="27">
        <f t="shared" si="21"/>
        <v>0</v>
      </c>
      <c r="AT20" s="27">
        <f t="shared" si="21"/>
        <v>0</v>
      </c>
      <c r="AU20" s="27">
        <f t="shared" si="21"/>
        <v>0</v>
      </c>
      <c r="AV20" s="27">
        <f t="shared" si="21"/>
        <v>0</v>
      </c>
      <c r="AW20" s="27">
        <f t="shared" si="21"/>
        <v>0</v>
      </c>
      <c r="AX20" s="27">
        <f t="shared" si="21"/>
        <v>0</v>
      </c>
      <c r="AY20" s="27">
        <f t="shared" si="21"/>
        <v>0</v>
      </c>
      <c r="AZ20" s="27">
        <f t="shared" si="21"/>
        <v>0</v>
      </c>
      <c r="BA20" s="27">
        <f t="shared" si="21"/>
        <v>0</v>
      </c>
      <c r="BB20" s="27">
        <f t="shared" si="21"/>
        <v>0</v>
      </c>
      <c r="BC20" s="27">
        <f t="shared" si="21"/>
        <v>0</v>
      </c>
      <c r="BD20" s="27">
        <f t="shared" si="21"/>
        <v>0</v>
      </c>
      <c r="BE20" s="27">
        <f t="shared" si="21"/>
        <v>0</v>
      </c>
      <c r="BF20" s="27">
        <f t="shared" si="21"/>
        <v>0</v>
      </c>
      <c r="BG20" s="27">
        <f t="shared" si="21"/>
        <v>0</v>
      </c>
      <c r="BH20" s="27">
        <f t="shared" ref="BH20:BM20" si="22">IF($X$20=BH12,BH12,0)</f>
        <v>0</v>
      </c>
      <c r="BI20" s="27">
        <f t="shared" si="22"/>
        <v>0</v>
      </c>
      <c r="BJ20" s="27">
        <f t="shared" si="22"/>
        <v>0</v>
      </c>
      <c r="BK20" s="27">
        <f t="shared" si="22"/>
        <v>0</v>
      </c>
      <c r="BL20" s="27">
        <f t="shared" si="22"/>
        <v>0</v>
      </c>
      <c r="BM20" s="27">
        <f t="shared" si="22"/>
        <v>0</v>
      </c>
      <c r="BO20" s="27">
        <f t="shared" si="3"/>
        <v>0</v>
      </c>
      <c r="BP20" s="27">
        <f t="shared" si="4"/>
        <v>0</v>
      </c>
      <c r="BQ20" s="27">
        <f t="shared" si="5"/>
        <v>0</v>
      </c>
      <c r="BR20" s="27">
        <f t="shared" si="6"/>
        <v>1</v>
      </c>
      <c r="BS20" s="27">
        <f t="shared" si="7"/>
        <v>0</v>
      </c>
      <c r="BT20" s="27">
        <f t="shared" si="12"/>
        <v>1</v>
      </c>
    </row>
    <row r="21" spans="1:72" ht="26.25" customHeight="1">
      <c r="A21" s="48">
        <v>0.125</v>
      </c>
      <c r="B21" s="49">
        <v>0.16666666666666666</v>
      </c>
      <c r="C21" s="26"/>
      <c r="D21" s="26"/>
      <c r="E21" s="26"/>
      <c r="F21" s="26"/>
      <c r="G21" s="26"/>
      <c r="H21" s="22"/>
      <c r="I21" s="2"/>
      <c r="L21">
        <f t="shared" si="18"/>
        <v>0</v>
      </c>
      <c r="M21">
        <f t="shared" si="18"/>
        <v>0</v>
      </c>
      <c r="N21">
        <f t="shared" si="18"/>
        <v>0</v>
      </c>
      <c r="O21">
        <f t="shared" si="18"/>
        <v>0</v>
      </c>
      <c r="P21">
        <f t="shared" si="18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Specializations'!$B$37,IF(C21='List of Specializations'!$A$38,'List of Specializations'!$B$38,IF(C21='List of Specializations'!$A$39,'List of Specializations'!$B$39,IF(C21='List of Specializations'!$A$40,'List of Specializations'!$B$40,IF(C21='List of Specializations'!$A$41,'List of Specializations'!$B$41,IF(C21='List of Specializations'!$A$42,'List of Specializations'!$B$42,IF(C21='List of Specializations'!$A$43,'List of Specializations'!$B$43,IF(C21='List of Specializations'!$A$44,'List of Specializations'!$B$44,IF(C21='List of Specializations'!$A$45,'List of Specializations'!$B$45,IF(C21='List of Specializations'!$A$46,'List of Specializations'!$B$46,IF(C21='List of Specializations'!$A$47,'List of Specializations'!$B$47,0))))))))))))))))))))))))))))))))))))))))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Specializations'!$B$37,IF(D21='List of Specializations'!$A$38,'List of Specializations'!$B$38,IF(D21='List of Specializations'!$A$39,'List of Specializations'!$B$39,IF(D21='List of Specializations'!$A$40,'List of Specializations'!$B$40,IF(D21='List of Specializations'!$A$41,'List of Specializations'!$B$41,IF(D21='List of Specializations'!$A$42,'List of Specializations'!$B$42,IF(D21='List of Specializations'!$A$43,'List of Specializations'!$B$43,IF(D21='List of Specializations'!$A$44,'List of Specializations'!$B$44,IF(D21='List of Specializations'!$A$45,'List of Specializations'!$B$45,IF(D21='List of Specializations'!$A$46,'List of Specializations'!$B$46,IF(D21='List of Specializations'!$A$47,'List of Specializations'!$B$47,0))))))))))))))))))))))))))))))))))))))))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Specializations'!$B$37,IF(E21='List of Specializations'!$A$38,'List of Specializations'!$B$38,IF(E21='List of Specializations'!$A$39,'List of Specializations'!$B$39,IF(E21='List of Specializations'!$A$40,'List of Specializations'!$B$40,IF(E21='List of Specializations'!$A$41,'List of Specializations'!$B$41,IF(E21='List of Specializations'!$A$42,'List of Specializations'!$B$42,IF(E21='List of Specializations'!$A$43,'List of Specializations'!$B$43,IF(E21='List of Specializations'!$A$44,'List of Specializations'!$B$44,IF(E21='List of Specializations'!$A$45,'List of Specializations'!$B$45,IF(E21='List of Specializations'!$A$46,'List of Specializations'!$B$46,IF(E21='List of Specializations'!$A$47,'List of Specializations'!$B$47,0))))))))))))))))))))))))))))))))))))))))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Specializations'!$B$37,IF(F21='List of Specializations'!$A$38,'List of Specializations'!$B$38,IF(F21='List of Specializations'!$A$39,'List of Specializations'!$B$39,IF(F21='List of Specializations'!$A$40,'List of Specializations'!$B$40,IF(F21='List of Specializations'!$A$41,'List of Specializations'!$B$41,IF(F21='List of Specializations'!$A$42,'List of Specializations'!$B$42,IF(F21='List of Specializations'!$A$43,'List of Specializations'!$B$43,IF(F21='List of Specializations'!$A$44,'List of Specializations'!$B$44,IF(F21='List of Specializations'!$A$45,'List of Specializations'!$B$45,IF(F21='List of Specializations'!$A$46,'List of Specializations'!$B$46,IF(F21='List of Specializations'!$A$47,'List of Specializations'!$B$47,0))))))))))))))))))))))))))))))))))))))))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Specializations'!$B$37,IF(G21='List of Specializations'!$A$38,'List of Specializations'!$B$38,IF(G21='List of Specializations'!$A$39,'List of Specializations'!$B$39,IF(G21='List of Specializations'!$A$40,'List of Specializations'!$B$40,IF(G21='List of Specializations'!$A$41,'List of Specializations'!$B$41,IF(G21='List of Specializations'!$A$42,'List of Specializations'!$B$42,IF(G21='List of Specializations'!$A$43,'List of Specializations'!$B$43,IF(G21='List of Specializations'!$A$44,'List of Specializations'!$B$44,IF(G21='List of Specializations'!$A$45,'List of Specializations'!$B$45,IF(G21='List of Specializations'!$A$46,'List of Specializations'!$B$46,IF(G21='List of Specializations'!$A$47,'List of Specializations'!$B$47,0))))))))))))))))))))))))))))))))))))))))</f>
        <v>0</v>
      </c>
      <c r="W21" s="19">
        <f t="shared" si="8"/>
        <v>0</v>
      </c>
      <c r="X21" s="19">
        <f t="shared" si="9"/>
        <v>0</v>
      </c>
      <c r="Z21" s="27">
        <f>IF($X$21=Z12,Z12,0)</f>
        <v>0</v>
      </c>
      <c r="AA21" s="27">
        <f t="shared" ref="AA21:BG21" si="23">IF($X$21=AA12,AA12,0)</f>
        <v>0</v>
      </c>
      <c r="AB21" s="27">
        <f t="shared" si="23"/>
        <v>0</v>
      </c>
      <c r="AC21" s="27">
        <f t="shared" si="23"/>
        <v>0</v>
      </c>
      <c r="AD21" s="27">
        <f t="shared" si="23"/>
        <v>0</v>
      </c>
      <c r="AE21" s="27">
        <f t="shared" si="23"/>
        <v>0</v>
      </c>
      <c r="AF21" s="27">
        <f t="shared" si="23"/>
        <v>0</v>
      </c>
      <c r="AG21" s="27">
        <f t="shared" si="23"/>
        <v>0</v>
      </c>
      <c r="AH21" s="27">
        <f t="shared" si="23"/>
        <v>0</v>
      </c>
      <c r="AI21" s="27">
        <f t="shared" si="23"/>
        <v>0</v>
      </c>
      <c r="AJ21" s="27">
        <f t="shared" si="23"/>
        <v>0</v>
      </c>
      <c r="AK21" s="27">
        <f t="shared" si="23"/>
        <v>0</v>
      </c>
      <c r="AL21" s="27">
        <f t="shared" si="23"/>
        <v>0</v>
      </c>
      <c r="AM21" s="27">
        <f t="shared" si="23"/>
        <v>0</v>
      </c>
      <c r="AN21" s="27">
        <f t="shared" si="23"/>
        <v>0</v>
      </c>
      <c r="AO21" s="27">
        <f t="shared" si="23"/>
        <v>0</v>
      </c>
      <c r="AP21" s="27">
        <f t="shared" si="23"/>
        <v>0</v>
      </c>
      <c r="AQ21" s="27">
        <f t="shared" si="23"/>
        <v>0</v>
      </c>
      <c r="AR21" s="27">
        <f t="shared" si="23"/>
        <v>0</v>
      </c>
      <c r="AS21" s="27">
        <f t="shared" si="23"/>
        <v>0</v>
      </c>
      <c r="AT21" s="27">
        <f t="shared" si="23"/>
        <v>0</v>
      </c>
      <c r="AU21" s="27">
        <f t="shared" si="23"/>
        <v>0</v>
      </c>
      <c r="AV21" s="27">
        <f t="shared" si="23"/>
        <v>0</v>
      </c>
      <c r="AW21" s="27">
        <f t="shared" si="23"/>
        <v>0</v>
      </c>
      <c r="AX21" s="27">
        <f t="shared" si="23"/>
        <v>0</v>
      </c>
      <c r="AY21" s="27">
        <f t="shared" si="23"/>
        <v>0</v>
      </c>
      <c r="AZ21" s="27">
        <f t="shared" si="23"/>
        <v>0</v>
      </c>
      <c r="BA21" s="27">
        <f t="shared" si="23"/>
        <v>0</v>
      </c>
      <c r="BB21" s="27">
        <f t="shared" si="23"/>
        <v>0</v>
      </c>
      <c r="BC21" s="27">
        <f t="shared" si="23"/>
        <v>0</v>
      </c>
      <c r="BD21" s="27">
        <f t="shared" si="23"/>
        <v>0</v>
      </c>
      <c r="BE21" s="27">
        <f t="shared" si="23"/>
        <v>0</v>
      </c>
      <c r="BF21" s="27">
        <f t="shared" si="23"/>
        <v>0</v>
      </c>
      <c r="BG21" s="27">
        <f t="shared" si="23"/>
        <v>0</v>
      </c>
      <c r="BH21" s="27">
        <f t="shared" ref="BH21:BM21" si="24">IF($X$21=BH12,BH12,0)</f>
        <v>0</v>
      </c>
      <c r="BI21" s="27">
        <f t="shared" si="24"/>
        <v>0</v>
      </c>
      <c r="BJ21" s="27">
        <f t="shared" si="24"/>
        <v>0</v>
      </c>
      <c r="BK21" s="27">
        <f t="shared" si="24"/>
        <v>0</v>
      </c>
      <c r="BL21" s="27">
        <f t="shared" si="24"/>
        <v>0</v>
      </c>
      <c r="BM21" s="27">
        <f t="shared" si="24"/>
        <v>0</v>
      </c>
      <c r="BO21" s="27">
        <f t="shared" si="3"/>
        <v>0</v>
      </c>
      <c r="BP21" s="27">
        <f t="shared" si="4"/>
        <v>0</v>
      </c>
      <c r="BQ21" s="27">
        <f t="shared" si="5"/>
        <v>0</v>
      </c>
      <c r="BR21" s="27">
        <f t="shared" si="6"/>
        <v>0</v>
      </c>
      <c r="BS21" s="27">
        <f t="shared" si="7"/>
        <v>0</v>
      </c>
      <c r="BT21" s="27">
        <f t="shared" si="12"/>
        <v>0</v>
      </c>
    </row>
    <row r="22" spans="1:72" ht="26.25" customHeight="1">
      <c r="A22" s="50">
        <v>0.16666666666666666</v>
      </c>
      <c r="B22" s="51">
        <v>0.20833333333333334</v>
      </c>
      <c r="C22" s="26"/>
      <c r="D22" s="26"/>
      <c r="E22" s="26"/>
      <c r="F22" s="26"/>
      <c r="G22" s="26"/>
      <c r="H22" s="22"/>
      <c r="I22" s="2"/>
      <c r="L22">
        <f t="shared" si="18"/>
        <v>0</v>
      </c>
      <c r="M22">
        <f t="shared" si="18"/>
        <v>0</v>
      </c>
      <c r="N22">
        <f t="shared" si="18"/>
        <v>0</v>
      </c>
      <c r="O22">
        <f t="shared" si="18"/>
        <v>0</v>
      </c>
      <c r="P22">
        <f t="shared" si="18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Specializations'!$B$37,IF(C22='List of Specializations'!$A$38,'List of Specializations'!$B$38,IF(C22='List of Specializations'!$A$39,'List of Specializations'!$B$39,IF(C22='List of Specializations'!$A$40,'List of Specializations'!$B$40,IF(C22='List of Specializations'!$A$41,'List of Specializations'!$B$41,IF(C22='List of Specializations'!$A$42,'List of Specializations'!$B$42,IF(C22='List of Specializations'!$A$43,'List of Specializations'!$B$43,IF(C22='List of Specializations'!$A$44,'List of Specializations'!$B$44,IF(C22='List of Specializations'!$A$45,'List of Specializations'!$B$45,IF(C22='List of Specializations'!$A$46,'List of Specializations'!$B$46,IF(C22='List of Specializations'!$A$47,'List of Specializations'!$B$47,0))))))))))))))))))))))))))))))))))))))))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Specializations'!$B$37,IF(D22='List of Specializations'!$A$38,'List of Specializations'!$B$38,IF(D22='List of Specializations'!$A$39,'List of Specializations'!$B$39,IF(D22='List of Specializations'!$A$40,'List of Specializations'!$B$40,IF(D22='List of Specializations'!$A$41,'List of Specializations'!$B$41,IF(D22='List of Specializations'!$A$42,'List of Specializations'!$B$42,IF(D22='List of Specializations'!$A$43,'List of Specializations'!$B$43,IF(D22='List of Specializations'!$A$44,'List of Specializations'!$B$44,IF(D22='List of Specializations'!$A$45,'List of Specializations'!$B$45,IF(D22='List of Specializations'!$A$46,'List of Specializations'!$B$46,IF(D22='List of Specializations'!$A$47,'List of Specializations'!$B$47,0))))))))))))))))))))))))))))))))))))))))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Specializations'!$B$37,IF(E22='List of Specializations'!$A$38,'List of Specializations'!$B$38,IF(E22='List of Specializations'!$A$39,'List of Specializations'!$B$39,IF(E22='List of Specializations'!$A$40,'List of Specializations'!$B$40,IF(E22='List of Specializations'!$A$41,'List of Specializations'!$B$41,IF(E22='List of Specializations'!$A$42,'List of Specializations'!$B$42,IF(E22='List of Specializations'!$A$43,'List of Specializations'!$B$43,IF(E22='List of Specializations'!$A$44,'List of Specializations'!$B$44,IF(E22='List of Specializations'!$A$45,'List of Specializations'!$B$45,IF(E22='List of Specializations'!$A$46,'List of Specializations'!$B$46,IF(E22='List of Specializations'!$A$47,'List of Specializations'!$B$47,0))))))))))))))))))))))))))))))))))))))))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Specializations'!$B$37,IF(F22='List of Specializations'!$A$38,'List of Specializations'!$B$38,IF(F22='List of Specializations'!$A$39,'List of Specializations'!$B$39,IF(F22='List of Specializations'!$A$40,'List of Specializations'!$B$40,IF(F22='List of Specializations'!$A$41,'List of Specializations'!$B$41,IF(F22='List of Specializations'!$A$42,'List of Specializations'!$B$42,IF(F22='List of Specializations'!$A$43,'List of Specializations'!$B$43,IF(F22='List of Specializations'!$A$44,'List of Specializations'!$B$44,IF(F22='List of Specializations'!$A$45,'List of Specializations'!$B$45,IF(F22='List of Specializations'!$A$46,'List of Specializations'!$B$46,IF(F22='List of Specializations'!$A$47,'List of Specializations'!$B$47,0))))))))))))))))))))))))))))))))))))))))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Specializations'!$B$37,IF(G22='List of Specializations'!$A$38,'List of Specializations'!$B$38,IF(G22='List of Specializations'!$A$39,'List of Specializations'!$B$39,IF(G22='List of Specializations'!$A$40,'List of Specializations'!$B$40,IF(G22='List of Specializations'!$A$41,'List of Specializations'!$B$41,IF(G22='List of Specializations'!$A$42,'List of Specializations'!$B$42,IF(G22='List of Specializations'!$A$43,'List of Specializations'!$B$43,IF(G22='List of Specializations'!$A$44,'List of Specializations'!$B$44,IF(G22='List of Specializations'!$A$45,'List of Specializations'!$B$45,IF(G22='List of Specializations'!$A$46,'List of Specializations'!$B$46,IF(G22='List of Specializations'!$A$47,'List of Specializations'!$B$47,0))))))))))))))))))))))))))))))))))))))))</f>
        <v>0</v>
      </c>
      <c r="W22" s="19">
        <f t="shared" si="8"/>
        <v>0</v>
      </c>
      <c r="X22" s="19">
        <f t="shared" si="9"/>
        <v>0</v>
      </c>
      <c r="Z22" s="27">
        <f>IF($X$22=Z12,Z12,0)</f>
        <v>0</v>
      </c>
      <c r="AA22" s="27">
        <f t="shared" ref="AA22:BG22" si="25">IF($X$22=AA12,AA12,0)</f>
        <v>0</v>
      </c>
      <c r="AB22" s="27">
        <f t="shared" si="25"/>
        <v>0</v>
      </c>
      <c r="AC22" s="27">
        <f t="shared" si="25"/>
        <v>0</v>
      </c>
      <c r="AD22" s="27">
        <f t="shared" si="25"/>
        <v>0</v>
      </c>
      <c r="AE22" s="27">
        <f t="shared" si="25"/>
        <v>0</v>
      </c>
      <c r="AF22" s="27">
        <f t="shared" si="25"/>
        <v>0</v>
      </c>
      <c r="AG22" s="27">
        <f t="shared" si="25"/>
        <v>0</v>
      </c>
      <c r="AH22" s="27">
        <f t="shared" si="25"/>
        <v>0</v>
      </c>
      <c r="AI22" s="27">
        <f t="shared" si="25"/>
        <v>0</v>
      </c>
      <c r="AJ22" s="27">
        <f t="shared" si="25"/>
        <v>0</v>
      </c>
      <c r="AK22" s="27">
        <f t="shared" si="25"/>
        <v>0</v>
      </c>
      <c r="AL22" s="27">
        <f t="shared" si="25"/>
        <v>0</v>
      </c>
      <c r="AM22" s="27">
        <f t="shared" si="25"/>
        <v>0</v>
      </c>
      <c r="AN22" s="27">
        <f t="shared" si="25"/>
        <v>0</v>
      </c>
      <c r="AO22" s="27">
        <f t="shared" si="25"/>
        <v>0</v>
      </c>
      <c r="AP22" s="27">
        <f t="shared" si="25"/>
        <v>0</v>
      </c>
      <c r="AQ22" s="27">
        <f t="shared" si="25"/>
        <v>0</v>
      </c>
      <c r="AR22" s="27">
        <f t="shared" si="25"/>
        <v>0</v>
      </c>
      <c r="AS22" s="27">
        <f t="shared" si="25"/>
        <v>0</v>
      </c>
      <c r="AT22" s="27">
        <f t="shared" si="25"/>
        <v>0</v>
      </c>
      <c r="AU22" s="27">
        <f t="shared" si="25"/>
        <v>0</v>
      </c>
      <c r="AV22" s="27">
        <f t="shared" si="25"/>
        <v>0</v>
      </c>
      <c r="AW22" s="27">
        <f t="shared" si="25"/>
        <v>0</v>
      </c>
      <c r="AX22" s="27">
        <f t="shared" si="25"/>
        <v>0</v>
      </c>
      <c r="AY22" s="27">
        <f t="shared" si="25"/>
        <v>0</v>
      </c>
      <c r="AZ22" s="27">
        <f t="shared" si="25"/>
        <v>0</v>
      </c>
      <c r="BA22" s="27">
        <f t="shared" si="25"/>
        <v>0</v>
      </c>
      <c r="BB22" s="27">
        <f t="shared" si="25"/>
        <v>0</v>
      </c>
      <c r="BC22" s="27">
        <f t="shared" si="25"/>
        <v>0</v>
      </c>
      <c r="BD22" s="27">
        <f t="shared" si="25"/>
        <v>0</v>
      </c>
      <c r="BE22" s="27">
        <f t="shared" si="25"/>
        <v>0</v>
      </c>
      <c r="BF22" s="27">
        <f t="shared" si="25"/>
        <v>0</v>
      </c>
      <c r="BG22" s="27">
        <f t="shared" si="25"/>
        <v>0</v>
      </c>
      <c r="BH22" s="27">
        <f t="shared" ref="BH22:BM22" si="26">IF($X$22=BH12,BH12,0)</f>
        <v>0</v>
      </c>
      <c r="BI22" s="27">
        <f t="shared" si="26"/>
        <v>0</v>
      </c>
      <c r="BJ22" s="27">
        <f t="shared" si="26"/>
        <v>0</v>
      </c>
      <c r="BK22" s="27">
        <f t="shared" si="26"/>
        <v>0</v>
      </c>
      <c r="BL22" s="27">
        <f t="shared" si="26"/>
        <v>0</v>
      </c>
      <c r="BM22" s="27">
        <f t="shared" si="26"/>
        <v>0</v>
      </c>
      <c r="BO22" s="27">
        <f t="shared" si="3"/>
        <v>0</v>
      </c>
      <c r="BP22" s="27">
        <f t="shared" si="4"/>
        <v>0</v>
      </c>
      <c r="BQ22" s="27">
        <f t="shared" si="5"/>
        <v>0</v>
      </c>
      <c r="BR22" s="27">
        <f t="shared" si="6"/>
        <v>0</v>
      </c>
      <c r="BS22" s="27">
        <f t="shared" si="7"/>
        <v>0</v>
      </c>
      <c r="BT22" s="27">
        <f t="shared" si="12"/>
        <v>0</v>
      </c>
    </row>
    <row r="23" spans="1:72" ht="26.25" customHeight="1">
      <c r="A23" s="64" t="s">
        <v>16</v>
      </c>
      <c r="B23" s="65"/>
      <c r="C23" s="24">
        <f>L23</f>
        <v>4</v>
      </c>
      <c r="D23" s="24">
        <f>M23</f>
        <v>4</v>
      </c>
      <c r="E23" s="24">
        <f>N23</f>
        <v>4</v>
      </c>
      <c r="F23" s="24">
        <f>O23</f>
        <v>5</v>
      </c>
      <c r="G23" s="24">
        <f>P23</f>
        <v>0</v>
      </c>
      <c r="H23" s="12"/>
      <c r="I23" s="12"/>
      <c r="L23">
        <f>SUM(L13:L22)</f>
        <v>4</v>
      </c>
      <c r="M23">
        <f>SUM(M13:M22)</f>
        <v>4</v>
      </c>
      <c r="N23">
        <f>SUM(N13:N22)</f>
        <v>4</v>
      </c>
      <c r="O23">
        <f>SUM(O13:O22)</f>
        <v>5</v>
      </c>
      <c r="P23">
        <f>SUM(P13:P22)</f>
        <v>0</v>
      </c>
      <c r="Z23" s="28">
        <f>SUM(Z13:Z22)</f>
        <v>0</v>
      </c>
      <c r="AA23" s="28">
        <f t="shared" ref="AA23:BG23" si="27">SUM(AA13:AA22)</f>
        <v>0</v>
      </c>
      <c r="AB23" s="28">
        <f t="shared" si="27"/>
        <v>0</v>
      </c>
      <c r="AC23" s="28">
        <f t="shared" si="27"/>
        <v>0</v>
      </c>
      <c r="AD23" s="28">
        <f t="shared" si="27"/>
        <v>0</v>
      </c>
      <c r="AE23" s="28">
        <f t="shared" si="27"/>
        <v>0</v>
      </c>
      <c r="AF23" s="28">
        <f t="shared" si="27"/>
        <v>0</v>
      </c>
      <c r="AG23" s="28">
        <f t="shared" si="27"/>
        <v>0</v>
      </c>
      <c r="AH23" s="28">
        <f t="shared" si="27"/>
        <v>0</v>
      </c>
      <c r="AI23" s="28">
        <f t="shared" si="27"/>
        <v>0</v>
      </c>
      <c r="AJ23" s="28">
        <f t="shared" si="27"/>
        <v>0</v>
      </c>
      <c r="AK23" s="28">
        <f t="shared" si="27"/>
        <v>0</v>
      </c>
      <c r="AL23" s="28">
        <f t="shared" si="27"/>
        <v>0</v>
      </c>
      <c r="AM23" s="28">
        <f t="shared" si="27"/>
        <v>0</v>
      </c>
      <c r="AN23" s="28">
        <f t="shared" si="27"/>
        <v>0</v>
      </c>
      <c r="AO23" s="28">
        <f t="shared" si="27"/>
        <v>0</v>
      </c>
      <c r="AP23" s="28">
        <f t="shared" si="27"/>
        <v>0</v>
      </c>
      <c r="AQ23" s="28">
        <f t="shared" si="27"/>
        <v>0</v>
      </c>
      <c r="AR23" s="28">
        <f t="shared" si="27"/>
        <v>0</v>
      </c>
      <c r="AS23" s="28">
        <f t="shared" si="27"/>
        <v>0</v>
      </c>
      <c r="AT23" s="28">
        <f t="shared" si="27"/>
        <v>0</v>
      </c>
      <c r="AU23" s="28">
        <f t="shared" si="27"/>
        <v>0</v>
      </c>
      <c r="AV23" s="28">
        <f t="shared" si="27"/>
        <v>92</v>
      </c>
      <c r="AW23" s="28">
        <f t="shared" si="27"/>
        <v>0</v>
      </c>
      <c r="AX23" s="28">
        <f t="shared" si="27"/>
        <v>0</v>
      </c>
      <c r="AY23" s="28">
        <f t="shared" si="27"/>
        <v>0</v>
      </c>
      <c r="AZ23" s="28">
        <f t="shared" si="27"/>
        <v>0</v>
      </c>
      <c r="BA23" s="28">
        <f t="shared" si="27"/>
        <v>0</v>
      </c>
      <c r="BB23" s="28">
        <f t="shared" si="27"/>
        <v>0</v>
      </c>
      <c r="BC23" s="28">
        <f t="shared" si="27"/>
        <v>0</v>
      </c>
      <c r="BD23" s="28">
        <f t="shared" si="27"/>
        <v>0</v>
      </c>
      <c r="BE23" s="28">
        <f t="shared" si="27"/>
        <v>0</v>
      </c>
      <c r="BF23" s="28">
        <f t="shared" si="27"/>
        <v>0</v>
      </c>
      <c r="BG23" s="28">
        <f t="shared" si="27"/>
        <v>0</v>
      </c>
      <c r="BH23" s="28">
        <f t="shared" ref="BH23:BM23" si="28">SUM(BH13:BH22)</f>
        <v>0</v>
      </c>
      <c r="BI23" s="28">
        <f t="shared" si="28"/>
        <v>0</v>
      </c>
      <c r="BJ23" s="28">
        <f t="shared" si="28"/>
        <v>0</v>
      </c>
      <c r="BK23" s="28">
        <f t="shared" si="28"/>
        <v>0</v>
      </c>
      <c r="BL23" s="28">
        <f t="shared" si="28"/>
        <v>0</v>
      </c>
      <c r="BM23" s="28">
        <f t="shared" si="28"/>
        <v>0</v>
      </c>
    </row>
    <row r="24" spans="1:72" ht="15.75" customHeight="1">
      <c r="A24" s="86" t="s">
        <v>24</v>
      </c>
      <c r="B24" s="86"/>
      <c r="C24" s="11"/>
      <c r="D24" s="11"/>
      <c r="E24" s="11"/>
      <c r="F24" s="11" t="s">
        <v>27</v>
      </c>
      <c r="G24" s="11"/>
      <c r="H24" s="11"/>
      <c r="I24" s="11"/>
      <c r="V24" t="s">
        <v>69</v>
      </c>
    </row>
    <row r="25" spans="1:72" ht="15.75" customHeight="1">
      <c r="A25" s="11"/>
      <c r="B25" s="82" t="s">
        <v>25</v>
      </c>
      <c r="C25" s="82"/>
      <c r="D25" s="11"/>
      <c r="E25" s="11"/>
      <c r="F25" s="11"/>
      <c r="G25" s="82" t="s">
        <v>28</v>
      </c>
      <c r="H25" s="82"/>
      <c r="I25" s="11"/>
    </row>
    <row r="26" spans="1:72" ht="20.25" customHeight="1">
      <c r="A26" s="11"/>
      <c r="B26" s="83" t="s">
        <v>26</v>
      </c>
      <c r="C26" s="83"/>
      <c r="D26" s="11"/>
      <c r="E26" s="11"/>
      <c r="F26" s="11"/>
      <c r="G26" s="83" t="s">
        <v>29</v>
      </c>
      <c r="H26" s="83"/>
      <c r="I26" s="11"/>
    </row>
    <row r="27" spans="1:72" ht="26.25" customHeight="1"/>
    <row r="28" spans="1:72" ht="39.75" customHeight="1"/>
    <row r="29" spans="1:72" ht="39.75" customHeight="1"/>
  </sheetData>
  <sheetProtection algorithmName="SHA-512" hashValue="wHY64HXS9IxLWKikxX1JASnlAXl4K9AnHFCDx6X3T817reTkJmHA3KhMEnHf5Nu5t6jcHZfb+1eW8Mo3jLvlwQ==" saltValue="Ae/VigMrlKDk6th57PSK5w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2">
    <dataValidation allowBlank="1" showInputMessage="1" showErrorMessage="1" prompt="Insert the name of School Here!" sqref="J4:AL4"/>
    <dataValidation allowBlank="1" showInputMessage="1" showErrorMessage="1" prompt="Enter the Grade/Year Level and the section Here!" sqref="J6:AL6"/>
  </dataValidations>
  <pageMargins left="0.5" right="1.5" top="0.5" bottom="0.5" header="0.3" footer="0.3"/>
  <pageSetup paperSize="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 of Specializations'!$A$4:$A$47</xm:f>
          </x14:formula1>
          <xm:sqref>C13:G22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8"/>
  <sheetViews>
    <sheetView zoomScaleNormal="120" workbookViewId="0">
      <selection activeCell="I9" sqref="I1:AC1048576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9" max="29" width="9.140625" hidden="1" customWidth="1"/>
    <col min="30" max="34" width="9.140625" customWidth="1"/>
  </cols>
  <sheetData>
    <row r="1" spans="1:30" ht="18">
      <c r="A1" s="66" t="s">
        <v>17</v>
      </c>
      <c r="B1" s="66"/>
      <c r="C1" s="66"/>
      <c r="D1" s="66"/>
      <c r="E1" s="66"/>
      <c r="F1" s="66"/>
      <c r="G1" s="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67" t="s">
        <v>18</v>
      </c>
      <c r="B2" s="67"/>
      <c r="C2" s="67"/>
      <c r="D2" s="67"/>
      <c r="E2" s="67"/>
      <c r="F2" s="67"/>
      <c r="G2" s="6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68" t="s">
        <v>19</v>
      </c>
      <c r="B3" s="68"/>
      <c r="C3" s="68"/>
      <c r="D3" s="68"/>
      <c r="E3" s="68"/>
      <c r="F3" s="68"/>
      <c r="G3" s="6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97" t="str">
        <f>'Y1FIRST SEMESTER'!A4:I4</f>
        <v>CORDOVA NATIONAL HIGH SCHOOL</v>
      </c>
      <c r="B4" s="97"/>
      <c r="C4" s="97"/>
      <c r="D4" s="97"/>
      <c r="E4" s="97"/>
      <c r="F4" s="97"/>
      <c r="G4" s="9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2" t="str">
        <f>'Y1FIRST SEMESTER'!A5:I5</f>
        <v>Day-as, Cordova, Cebu</v>
      </c>
      <c r="B5" s="72"/>
      <c r="C5" s="72"/>
      <c r="D5" s="72"/>
      <c r="E5" s="72"/>
      <c r="F5" s="72"/>
      <c r="G5" s="72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3"/>
      <c r="B6" s="73"/>
      <c r="C6" s="73"/>
      <c r="D6" s="73"/>
      <c r="E6" s="73"/>
      <c r="F6" s="73"/>
      <c r="G6" s="7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101" t="s">
        <v>33</v>
      </c>
      <c r="B7" s="101"/>
      <c r="C7" s="101"/>
      <c r="D7" s="101"/>
      <c r="E7" s="101"/>
      <c r="F7" s="101"/>
      <c r="G7" s="10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102" t="str">
        <f>'List of Specializations'!A2</f>
        <v>TVL TRACK- INDUSTRIAL ARTS STRAND</v>
      </c>
      <c r="B8" s="102"/>
      <c r="C8" s="102"/>
      <c r="D8" s="102"/>
      <c r="E8" s="102"/>
      <c r="F8" s="102"/>
      <c r="G8" s="10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103"/>
      <c r="B9" s="103"/>
      <c r="C9" s="103"/>
      <c r="D9" s="103"/>
      <c r="E9" s="103"/>
      <c r="F9" s="103"/>
      <c r="G9" s="10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87" t="s">
        <v>35</v>
      </c>
      <c r="B10" s="88" t="s">
        <v>34</v>
      </c>
      <c r="C10" s="89" t="s">
        <v>36</v>
      </c>
      <c r="D10" s="92" t="s">
        <v>37</v>
      </c>
      <c r="E10" s="93"/>
      <c r="F10" s="93"/>
      <c r="G10" s="9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87"/>
      <c r="B11" s="88"/>
      <c r="C11" s="90"/>
      <c r="D11" s="95" t="s">
        <v>38</v>
      </c>
      <c r="E11" s="96"/>
      <c r="F11" s="95" t="s">
        <v>39</v>
      </c>
      <c r="G11" s="9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87"/>
      <c r="B12" s="88"/>
      <c r="C12" s="91"/>
      <c r="D12" s="31" t="s">
        <v>45</v>
      </c>
      <c r="E12" s="31" t="s">
        <v>46</v>
      </c>
      <c r="F12" s="31" t="s">
        <v>45</v>
      </c>
      <c r="G12" s="31" t="s">
        <v>46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2"/>
      <c r="B13" s="33" t="s">
        <v>50</v>
      </c>
      <c r="C13" s="32"/>
      <c r="D13" s="32"/>
      <c r="E13" s="32"/>
      <c r="F13" s="32"/>
      <c r="G13" s="3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4" t="str">
        <f>IF(N14=1,"l","x")</f>
        <v>x</v>
      </c>
      <c r="B14" s="35" t="str">
        <f>'List of Specializations'!A5</f>
        <v xml:space="preserve">Oral Communication </v>
      </c>
      <c r="C14" s="36">
        <v>80</v>
      </c>
      <c r="D14" s="37">
        <f>'Y1FIRST SEMESTER'!Z23</f>
        <v>0</v>
      </c>
      <c r="E14" s="37">
        <f>'Y1SECOND SEMESTER'!Z$23</f>
        <v>0</v>
      </c>
      <c r="F14" s="37">
        <f>'Y2FIRST SEMESTER'!$Z$23</f>
        <v>0</v>
      </c>
      <c r="G14" s="37">
        <f>'Y2SECOND SEMESTER'!$Z$23</f>
        <v>0</v>
      </c>
      <c r="H14" s="7"/>
      <c r="I14" s="7"/>
      <c r="J14" s="7"/>
      <c r="K14" s="7"/>
      <c r="L14" s="7"/>
      <c r="M14" s="29">
        <f>SUM(D14:G14)</f>
        <v>0</v>
      </c>
      <c r="N14" s="29">
        <f>IF(M14=1,1,0)</f>
        <v>0</v>
      </c>
      <c r="O14" s="29"/>
      <c r="P14" s="29">
        <f>IF(A14="l",1,0)</f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4" t="str">
        <f>IF(N15=2,"l","x")</f>
        <v>x</v>
      </c>
      <c r="B15" s="35" t="str">
        <f>'List of Specializations'!A6</f>
        <v xml:space="preserve">Reading and Writing </v>
      </c>
      <c r="C15" s="36">
        <v>80</v>
      </c>
      <c r="D15" s="37">
        <f>'Y1FIRST SEMESTER'!AA23</f>
        <v>0</v>
      </c>
      <c r="E15" s="37">
        <f>'Y1SECOND SEMESTER'!AA$23</f>
        <v>0</v>
      </c>
      <c r="F15" s="37">
        <f>'Y2FIRST SEMESTER'!$AA$23</f>
        <v>0</v>
      </c>
      <c r="G15" s="37">
        <f>'Y2SECOND SEMESTER'!$AA$23</f>
        <v>0</v>
      </c>
      <c r="H15" s="7"/>
      <c r="I15" s="7"/>
      <c r="J15" s="7"/>
      <c r="K15" s="7"/>
      <c r="L15" s="7"/>
      <c r="M15" s="29">
        <f t="shared" ref="M15:M43" si="0">SUM(D15:G15)</f>
        <v>0</v>
      </c>
      <c r="N15" s="29">
        <f>IF(M15=2,2,0)</f>
        <v>0</v>
      </c>
      <c r="O15" s="7"/>
      <c r="P15" s="29">
        <f t="shared" ref="P15:P36" si="1">IF(A15="l",1,0)</f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4" t="str">
        <f>IF(N16=3,"l","x")</f>
        <v>x</v>
      </c>
      <c r="B16" s="35" t="str">
        <f>'List of Specializations'!A7</f>
        <v xml:space="preserve">Komunikasyon at Pananaliksik sa Wika at Kulturang Pilipino </v>
      </c>
      <c r="C16" s="36">
        <v>80</v>
      </c>
      <c r="D16" s="37">
        <f>'Y1FIRST SEMESTER'!AB23</f>
        <v>0</v>
      </c>
      <c r="E16" s="37">
        <f>'Y1SECOND SEMESTER'!AB$23</f>
        <v>0</v>
      </c>
      <c r="F16" s="37">
        <f>'Y2FIRST SEMESTER'!$AB$23</f>
        <v>0</v>
      </c>
      <c r="G16" s="37">
        <f>'Y2SECOND SEMESTER'!$AB$23</f>
        <v>0</v>
      </c>
      <c r="H16" s="7"/>
      <c r="I16" s="7"/>
      <c r="J16" s="7"/>
      <c r="K16" s="7"/>
      <c r="L16" s="7"/>
      <c r="M16" s="29">
        <f t="shared" si="0"/>
        <v>0</v>
      </c>
      <c r="N16" s="29">
        <f>IF(M16=3,3,0)</f>
        <v>0</v>
      </c>
      <c r="O16" s="7"/>
      <c r="P16" s="29">
        <f t="shared" si="1"/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4" t="str">
        <f>IF(N17=4,"l","x")</f>
        <v>x</v>
      </c>
      <c r="B17" s="35" t="str">
        <f>'List of Specializations'!A8</f>
        <v xml:space="preserve">Pagbasa at Pagsusuri ng Iba't-Ibang Teksto Tungo sa Pananaliksik </v>
      </c>
      <c r="C17" s="36">
        <v>80</v>
      </c>
      <c r="D17" s="37">
        <f>'Y1FIRST SEMESTER'!AC23</f>
        <v>0</v>
      </c>
      <c r="E17" s="37">
        <f>'Y1SECOND SEMESTER'!AC$23</f>
        <v>0</v>
      </c>
      <c r="F17" s="37">
        <f>'Y2FIRST SEMESTER'!$AC$23</f>
        <v>0</v>
      </c>
      <c r="G17" s="37">
        <f>'Y2SECOND SEMESTER'!$AC$23</f>
        <v>0</v>
      </c>
      <c r="H17" s="7"/>
      <c r="I17" s="7"/>
      <c r="J17" s="7"/>
      <c r="K17" s="7"/>
      <c r="L17" s="7"/>
      <c r="M17" s="29">
        <f t="shared" si="0"/>
        <v>0</v>
      </c>
      <c r="N17" s="29">
        <f>IF(M17=4,4,0)</f>
        <v>0</v>
      </c>
      <c r="O17" s="7"/>
      <c r="P17" s="29">
        <f t="shared" si="1"/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4" t="str">
        <f>IF(N18=5,"l","x")</f>
        <v>x</v>
      </c>
      <c r="B18" s="35" t="str">
        <f>'List of Specializations'!A9</f>
        <v xml:space="preserve">21st Century Literature from the Philippines and the World </v>
      </c>
      <c r="C18" s="36">
        <v>80</v>
      </c>
      <c r="D18" s="37">
        <f>'Y1FIRST SEMESTER'!AD23</f>
        <v>0</v>
      </c>
      <c r="E18" s="37">
        <f>'Y1SECOND SEMESTER'!AD$23</f>
        <v>0</v>
      </c>
      <c r="F18" s="37">
        <f>'Y2FIRST SEMESTER'!$AD$23</f>
        <v>0</v>
      </c>
      <c r="G18" s="37">
        <f>'Y2SECOND SEMESTER'!$AD$23</f>
        <v>0</v>
      </c>
      <c r="H18" s="7"/>
      <c r="I18" s="7"/>
      <c r="J18" s="7"/>
      <c r="K18" s="7"/>
      <c r="L18" s="7"/>
      <c r="M18" s="29">
        <f t="shared" si="0"/>
        <v>0</v>
      </c>
      <c r="N18" s="29">
        <f>IF(M18=5,5,0)</f>
        <v>0</v>
      </c>
      <c r="O18" s="7"/>
      <c r="P18" s="29">
        <f t="shared" si="1"/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4" t="str">
        <f>IF(N19=6,"l","x")</f>
        <v>x</v>
      </c>
      <c r="B19" s="35" t="str">
        <f>'List of Specializations'!A10</f>
        <v xml:space="preserve">Contemporary Philippine Arts from the Regions </v>
      </c>
      <c r="C19" s="36">
        <v>80</v>
      </c>
      <c r="D19" s="37">
        <f>'Y1FIRST SEMESTER'!AE23</f>
        <v>0</v>
      </c>
      <c r="E19" s="37">
        <f>'Y1SECOND SEMESTER'!AE$23</f>
        <v>0</v>
      </c>
      <c r="F19" s="37">
        <f>'Y2FIRST SEMESTER'!$AE$23</f>
        <v>0</v>
      </c>
      <c r="G19" s="37">
        <f>'Y2SECOND SEMESTER'!$AE$23</f>
        <v>0</v>
      </c>
      <c r="H19" s="7"/>
      <c r="I19" s="7"/>
      <c r="J19" s="7"/>
      <c r="K19" s="7"/>
      <c r="L19" s="7"/>
      <c r="M19" s="29">
        <f t="shared" si="0"/>
        <v>0</v>
      </c>
      <c r="N19" s="29">
        <f>IF(M19=6,6,0)</f>
        <v>0</v>
      </c>
      <c r="O19" s="7"/>
      <c r="P19" s="29">
        <f t="shared" si="1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4" t="str">
        <f>IF(N20=7,"l","x")</f>
        <v>x</v>
      </c>
      <c r="B20" s="35" t="str">
        <f>'List of Specializations'!A11</f>
        <v xml:space="preserve">Media and Information Literacy </v>
      </c>
      <c r="C20" s="36">
        <v>80</v>
      </c>
      <c r="D20" s="37">
        <f>'Y1FIRST SEMESTER'!AF23</f>
        <v>0</v>
      </c>
      <c r="E20" s="37">
        <f>'Y1SECOND SEMESTER'!AF$23</f>
        <v>0</v>
      </c>
      <c r="F20" s="37">
        <f>'Y2FIRST SEMESTER'!$AF$23</f>
        <v>0</v>
      </c>
      <c r="G20" s="37">
        <f>'Y2SECOND SEMESTER'!$AF$23</f>
        <v>0</v>
      </c>
      <c r="H20" s="7"/>
      <c r="I20" s="7"/>
      <c r="J20" s="7"/>
      <c r="K20" s="7"/>
      <c r="L20" s="7"/>
      <c r="M20" s="29">
        <f t="shared" si="0"/>
        <v>0</v>
      </c>
      <c r="N20" s="29">
        <f>IF(M20=7,7,0)</f>
        <v>0</v>
      </c>
      <c r="O20" s="7"/>
      <c r="P20" s="29">
        <f t="shared" si="1"/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4" t="str">
        <f>IF(N21=8,"l","x")</f>
        <v>x</v>
      </c>
      <c r="B21" s="35" t="str">
        <f>'List of Specializations'!A12</f>
        <v xml:space="preserve">General Mathematics </v>
      </c>
      <c r="C21" s="36">
        <v>80</v>
      </c>
      <c r="D21" s="37">
        <f>'Y1FIRST SEMESTER'!AG23</f>
        <v>0</v>
      </c>
      <c r="E21" s="37">
        <f>'Y1SECOND SEMESTER'!AG$23</f>
        <v>0</v>
      </c>
      <c r="F21" s="37">
        <f>'Y2FIRST SEMESTER'!$AG$23</f>
        <v>0</v>
      </c>
      <c r="G21" s="37">
        <f>'Y2SECOND SEMESTER'!$AG$23</f>
        <v>0</v>
      </c>
      <c r="H21" s="7"/>
      <c r="I21" s="7"/>
      <c r="J21" s="7"/>
      <c r="K21" s="7"/>
      <c r="L21" s="7"/>
      <c r="M21" s="29">
        <f t="shared" si="0"/>
        <v>0</v>
      </c>
      <c r="N21" s="29">
        <f>IF(M21=8,8,0)</f>
        <v>0</v>
      </c>
      <c r="O21" s="7"/>
      <c r="P21" s="29">
        <f t="shared" si="1"/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4" t="str">
        <f>IF(N22=9,"l","x")</f>
        <v>x</v>
      </c>
      <c r="B22" s="35" t="str">
        <f>'List of Specializations'!A13</f>
        <v xml:space="preserve">Statistics and Probability </v>
      </c>
      <c r="C22" s="36">
        <v>80</v>
      </c>
      <c r="D22" s="37">
        <f>'Y1FIRST SEMESTER'!AH23</f>
        <v>0</v>
      </c>
      <c r="E22" s="37">
        <f>'Y1SECOND SEMESTER'!AH$23</f>
        <v>0</v>
      </c>
      <c r="F22" s="37">
        <f>'Y2FIRST SEMESTER'!$AH$23</f>
        <v>0</v>
      </c>
      <c r="G22" s="37">
        <f>'Y2SECOND SEMESTER'!$AH$23</f>
        <v>0</v>
      </c>
      <c r="H22" s="7"/>
      <c r="I22" s="7"/>
      <c r="J22" s="7"/>
      <c r="K22" s="7"/>
      <c r="L22" s="7"/>
      <c r="M22" s="29">
        <f t="shared" si="0"/>
        <v>0</v>
      </c>
      <c r="N22" s="29">
        <f>IF(M22=9,9,0)</f>
        <v>0</v>
      </c>
      <c r="O22" s="7"/>
      <c r="P22" s="29">
        <f t="shared" si="1"/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4" t="str">
        <f>IF(N23=10,"l","x")</f>
        <v>x</v>
      </c>
      <c r="B23" s="35" t="str">
        <f>'List of Specializations'!A14</f>
        <v>Earth and Life Science</v>
      </c>
      <c r="C23" s="36">
        <v>80</v>
      </c>
      <c r="D23" s="37">
        <f>'Y1FIRST SEMESTER'!AI23</f>
        <v>0</v>
      </c>
      <c r="E23" s="37">
        <f>'Y1SECOND SEMESTER'!AI$23</f>
        <v>0</v>
      </c>
      <c r="F23" s="37">
        <f>'Y2FIRST SEMESTER'!$AI$23</f>
        <v>0</v>
      </c>
      <c r="G23" s="37">
        <f>'Y2SECOND SEMESTER'!$AI$23</f>
        <v>0</v>
      </c>
      <c r="H23" s="7"/>
      <c r="I23" s="7"/>
      <c r="J23" s="7"/>
      <c r="K23" s="7"/>
      <c r="L23" s="7"/>
      <c r="M23" s="29">
        <f t="shared" si="0"/>
        <v>0</v>
      </c>
      <c r="N23" s="29">
        <f>IF(M23=10,10,0)</f>
        <v>0</v>
      </c>
      <c r="O23" s="7"/>
      <c r="P23" s="29">
        <f t="shared" si="1"/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4" t="str">
        <f>IF(N24=11,"l","x")</f>
        <v>x</v>
      </c>
      <c r="B24" s="35" t="str">
        <f>'List of Specializations'!A15</f>
        <v>Physical Science</v>
      </c>
      <c r="C24" s="36">
        <v>80</v>
      </c>
      <c r="D24" s="37">
        <f>'Y1FIRST SEMESTER'!AJ23</f>
        <v>0</v>
      </c>
      <c r="E24" s="37">
        <f>'Y1SECOND SEMESTER'!AJ$23</f>
        <v>0</v>
      </c>
      <c r="F24" s="37">
        <f>'Y2FIRST SEMESTER'!$AJ$23</f>
        <v>0</v>
      </c>
      <c r="G24" s="37">
        <f>'Y2SECOND SEMESTER'!$AJ$23</f>
        <v>0</v>
      </c>
      <c r="H24" s="7"/>
      <c r="I24" s="7"/>
      <c r="J24" s="7"/>
      <c r="K24" s="7"/>
      <c r="L24" s="7"/>
      <c r="M24" s="29">
        <f t="shared" si="0"/>
        <v>0</v>
      </c>
      <c r="N24" s="29">
        <f>IF(M24=11,11,0)</f>
        <v>0</v>
      </c>
      <c r="O24" s="7"/>
      <c r="P24" s="29">
        <f t="shared" si="1"/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4" t="str">
        <f>IF(N25=12,"l","x")</f>
        <v>x</v>
      </c>
      <c r="B25" s="35" t="str">
        <f>'List of Specializations'!A16</f>
        <v xml:space="preserve">Personal Development / Pansariling Kaunlaran </v>
      </c>
      <c r="C25" s="36">
        <v>80</v>
      </c>
      <c r="D25" s="37">
        <f>'Y1FIRST SEMESTER'!AK23</f>
        <v>0</v>
      </c>
      <c r="E25" s="37">
        <f>'Y1SECOND SEMESTER'!AK$23</f>
        <v>0</v>
      </c>
      <c r="F25" s="37">
        <f>'Y2FIRST SEMESTER'!$AK$23</f>
        <v>0</v>
      </c>
      <c r="G25" s="37">
        <f>'Y2SECOND SEMESTER'!$AK$23</f>
        <v>0</v>
      </c>
      <c r="H25" s="7"/>
      <c r="I25" s="7"/>
      <c r="J25" s="7"/>
      <c r="K25" s="7"/>
      <c r="L25" s="7"/>
      <c r="M25" s="29">
        <f t="shared" si="0"/>
        <v>0</v>
      </c>
      <c r="N25" s="29">
        <f>IF(M25=12,12,0)</f>
        <v>0</v>
      </c>
      <c r="O25" s="7"/>
      <c r="P25" s="29">
        <f t="shared" si="1"/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4" t="str">
        <f>IF(N26=13,"l","x")</f>
        <v>x</v>
      </c>
      <c r="B26" s="35" t="str">
        <f>'List of Specializations'!A17</f>
        <v xml:space="preserve">Understanding Culture, Society and Politics </v>
      </c>
      <c r="C26" s="36">
        <v>80</v>
      </c>
      <c r="D26" s="37">
        <f>'Y1FIRST SEMESTER'!AL23</f>
        <v>0</v>
      </c>
      <c r="E26" s="37">
        <f>'Y1SECOND SEMESTER'!AL$23</f>
        <v>0</v>
      </c>
      <c r="F26" s="37">
        <f>'Y2FIRST SEMESTER'!$AL$23</f>
        <v>0</v>
      </c>
      <c r="G26" s="37">
        <f>'Y2SECOND SEMESTER'!$AL$23</f>
        <v>0</v>
      </c>
      <c r="H26" s="7"/>
      <c r="I26" s="7"/>
      <c r="J26" s="7"/>
      <c r="K26" s="7"/>
      <c r="L26" s="7"/>
      <c r="M26" s="29">
        <f t="shared" si="0"/>
        <v>0</v>
      </c>
      <c r="N26" s="29">
        <f>IF(M26=13,13,0)</f>
        <v>0</v>
      </c>
      <c r="O26" s="7"/>
      <c r="P26" s="29">
        <f t="shared" si="1"/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4" t="str">
        <f>IF(N27=14,"l","x")</f>
        <v>x</v>
      </c>
      <c r="B27" s="35" t="str">
        <f>'List of Specializations'!A18</f>
        <v>Introduction to the Philosophy of the Human Person / Pambungad sa Pilosopiya ng Tao 80</v>
      </c>
      <c r="C27" s="36">
        <v>80</v>
      </c>
      <c r="D27" s="37">
        <f>'Y1FIRST SEMESTER'!AM23</f>
        <v>0</v>
      </c>
      <c r="E27" s="37">
        <f>'Y1SECOND SEMESTER'!AM$23</f>
        <v>0</v>
      </c>
      <c r="F27" s="37">
        <f>'Y2FIRST SEMESTER'!$AM$23</f>
        <v>0</v>
      </c>
      <c r="G27" s="37">
        <f>'Y2SECOND SEMESTER'!$AM$23</f>
        <v>0</v>
      </c>
      <c r="H27" s="7"/>
      <c r="I27" s="7"/>
      <c r="J27" s="7"/>
      <c r="K27" s="7"/>
      <c r="L27" s="7"/>
      <c r="M27" s="29">
        <f t="shared" si="0"/>
        <v>0</v>
      </c>
      <c r="N27" s="29">
        <f>IF(M27=14,14,0)</f>
        <v>0</v>
      </c>
      <c r="O27" s="7"/>
      <c r="P27" s="29">
        <f t="shared" si="1"/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4" t="str">
        <f>IF(M28=4,"l","x")</f>
        <v>l</v>
      </c>
      <c r="B28" s="35" t="str">
        <f>'List of Specializations'!A19</f>
        <v xml:space="preserve">PE and Health </v>
      </c>
      <c r="C28" s="36">
        <v>20</v>
      </c>
      <c r="D28" s="57">
        <v>1</v>
      </c>
      <c r="E28" s="57">
        <v>1</v>
      </c>
      <c r="F28" s="57">
        <v>1</v>
      </c>
      <c r="G28" s="57">
        <v>1</v>
      </c>
      <c r="H28" s="7"/>
      <c r="I28" s="7"/>
      <c r="J28" s="7"/>
      <c r="K28" s="7"/>
      <c r="L28" s="7"/>
      <c r="M28" s="29">
        <f>SUM(D28:G28)</f>
        <v>4</v>
      </c>
      <c r="N28" s="29">
        <f>IF(M28=15,15,0)</f>
        <v>0</v>
      </c>
      <c r="O28" s="7"/>
      <c r="P28" s="29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8"/>
      <c r="B29" s="39" t="s">
        <v>51</v>
      </c>
      <c r="C29" s="40"/>
      <c r="D29" s="41"/>
      <c r="E29" s="56"/>
      <c r="F29" s="56"/>
      <c r="G29" s="56"/>
      <c r="H29" s="7"/>
      <c r="I29" s="7"/>
      <c r="J29" s="7"/>
      <c r="K29" s="7"/>
      <c r="L29" s="7"/>
      <c r="M29" s="30"/>
      <c r="N29" s="30"/>
      <c r="O29" s="7"/>
      <c r="P29" s="29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4" t="str">
        <f>IF(N30=16,"l","x")</f>
        <v>x</v>
      </c>
      <c r="B30" s="35" t="str">
        <f>'List of Specializations'!A22</f>
        <v xml:space="preserve">English for Academic and Professional Purposes </v>
      </c>
      <c r="C30" s="36">
        <v>80</v>
      </c>
      <c r="D30" s="37">
        <f>'Y1FIRST SEMESTER'!AO23</f>
        <v>0</v>
      </c>
      <c r="E30" s="37">
        <f>'Y1SECOND SEMESTER'!AO$23</f>
        <v>0</v>
      </c>
      <c r="F30" s="37">
        <f>'Y2FIRST SEMESTER'!$AO$23</f>
        <v>0</v>
      </c>
      <c r="G30" s="37">
        <f>'Y2SECOND SEMESTER'!$AO$23</f>
        <v>0</v>
      </c>
      <c r="H30" s="7"/>
      <c r="I30" s="7"/>
      <c r="J30" s="7"/>
      <c r="K30" s="7"/>
      <c r="L30" s="7"/>
      <c r="M30" s="29">
        <f t="shared" si="0"/>
        <v>0</v>
      </c>
      <c r="N30" s="29">
        <f>IF(M30=16,16,0)</f>
        <v>0</v>
      </c>
      <c r="O30" s="7"/>
      <c r="P30" s="29">
        <f t="shared" si="1"/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4" t="str">
        <f>IF(N31=17,"l","x")</f>
        <v>x</v>
      </c>
      <c r="B31" s="35" t="str">
        <f>'List of Specializations'!A23</f>
        <v xml:space="preserve">Practical Research 1 </v>
      </c>
      <c r="C31" s="36">
        <v>80</v>
      </c>
      <c r="D31" s="37">
        <f>'Y1FIRST SEMESTER'!AP23</f>
        <v>0</v>
      </c>
      <c r="E31" s="37">
        <f>'Y1SECOND SEMESTER'!AP$23</f>
        <v>0</v>
      </c>
      <c r="F31" s="37">
        <f>'Y2FIRST SEMESTER'!$AP$23</f>
        <v>0</v>
      </c>
      <c r="G31" s="37">
        <f>'Y2SECOND SEMESTER'!$AP$23</f>
        <v>0</v>
      </c>
      <c r="H31" s="7"/>
      <c r="I31" s="7"/>
      <c r="J31" s="7"/>
      <c r="K31" s="7"/>
      <c r="L31" s="7"/>
      <c r="M31" s="29">
        <f t="shared" si="0"/>
        <v>0</v>
      </c>
      <c r="N31" s="29">
        <f>IF(M31=17,17,0)</f>
        <v>0</v>
      </c>
      <c r="O31" s="7"/>
      <c r="P31" s="29">
        <f t="shared" si="1"/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4" t="str">
        <f>IF(N32=18,"l","x")</f>
        <v>x</v>
      </c>
      <c r="B32" s="35" t="str">
        <f>'List of Specializations'!A24</f>
        <v xml:space="preserve">Practical Research 2 </v>
      </c>
      <c r="C32" s="36">
        <v>80</v>
      </c>
      <c r="D32" s="37">
        <f>'Y1FIRST SEMESTER'!AQ23</f>
        <v>0</v>
      </c>
      <c r="E32" s="37">
        <f>'Y1SECOND SEMESTER'!AQ$23</f>
        <v>0</v>
      </c>
      <c r="F32" s="37">
        <f>'Y2FIRST SEMESTER'!$AQ$23</f>
        <v>0</v>
      </c>
      <c r="G32" s="37">
        <f>'Y2SECOND SEMESTER'!$AQ$23</f>
        <v>0</v>
      </c>
      <c r="H32" s="7"/>
      <c r="I32" s="7"/>
      <c r="J32" s="7"/>
      <c r="K32" s="7"/>
      <c r="L32" s="7"/>
      <c r="M32" s="29">
        <f t="shared" si="0"/>
        <v>0</v>
      </c>
      <c r="N32" s="29">
        <f>IF(M32=18,18,0)</f>
        <v>0</v>
      </c>
      <c r="O32" s="7"/>
      <c r="P32" s="29">
        <f t="shared" si="1"/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4" t="str">
        <f>IF(N33=19,"l","x")</f>
        <v>x</v>
      </c>
      <c r="B33" s="35" t="str">
        <f>'List of Specializations'!A25</f>
        <v xml:space="preserve">Pagsulat sa Filipino sa Piling Larangan (Akademik, Isports, Sining, at Tech-Voc) </v>
      </c>
      <c r="C33" s="36">
        <v>80</v>
      </c>
      <c r="D33" s="37">
        <f>'Y1FIRST SEMESTER'!AR23</f>
        <v>0</v>
      </c>
      <c r="E33" s="37">
        <f>'Y1SECOND SEMESTER'!AR$23</f>
        <v>0</v>
      </c>
      <c r="F33" s="37">
        <f>'Y2FIRST SEMESTER'!$AR$23</f>
        <v>0</v>
      </c>
      <c r="G33" s="37">
        <f>'Y2SECOND SEMESTER'!$AR$23</f>
        <v>0</v>
      </c>
      <c r="H33" s="7"/>
      <c r="I33" s="7"/>
      <c r="J33" s="7"/>
      <c r="K33" s="7"/>
      <c r="L33" s="7"/>
      <c r="M33" s="29">
        <f t="shared" si="0"/>
        <v>0</v>
      </c>
      <c r="N33" s="29">
        <f>IF(M33=19,19,0)</f>
        <v>0</v>
      </c>
      <c r="O33" s="7"/>
      <c r="P33" s="29">
        <f t="shared" si="1"/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4" t="str">
        <f>IF(N34=20,"l","x")</f>
        <v>x</v>
      </c>
      <c r="B34" s="35" t="str">
        <f>'List of Specializations'!A26</f>
        <v xml:space="preserve">Empowerment Technologies (E-Tech): ICT fpr Professional Tracks </v>
      </c>
      <c r="C34" s="36">
        <v>80</v>
      </c>
      <c r="D34" s="37">
        <f>'Y1FIRST SEMESTER'!AS23</f>
        <v>0</v>
      </c>
      <c r="E34" s="37">
        <f>'Y1SECOND SEMESTER'!AS$23</f>
        <v>0</v>
      </c>
      <c r="F34" s="37">
        <f>'Y2FIRST SEMESTER'!$AS$23</f>
        <v>0</v>
      </c>
      <c r="G34" s="37">
        <f>'Y2SECOND SEMESTER'!$AS$23</f>
        <v>0</v>
      </c>
      <c r="H34" s="7"/>
      <c r="I34" s="7"/>
      <c r="J34" s="7"/>
      <c r="K34" s="7"/>
      <c r="L34" s="7"/>
      <c r="M34" s="29">
        <f t="shared" si="0"/>
        <v>0</v>
      </c>
      <c r="N34" s="29">
        <f>IF(M34=20,20,0)</f>
        <v>0</v>
      </c>
      <c r="O34" s="7"/>
      <c r="P34" s="29">
        <f t="shared" si="1"/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4" t="str">
        <f>IF(N35=21,"l","x")</f>
        <v>x</v>
      </c>
      <c r="B35" s="35" t="str">
        <f>'List of Specializations'!A27</f>
        <v xml:space="preserve">Entrepreneurship </v>
      </c>
      <c r="C35" s="36">
        <v>80</v>
      </c>
      <c r="D35" s="37">
        <f>'Y1FIRST SEMESTER'!AT23</f>
        <v>0</v>
      </c>
      <c r="E35" s="37">
        <f>'Y1SECOND SEMESTER'!AT$23</f>
        <v>0</v>
      </c>
      <c r="F35" s="37">
        <f>'Y2FIRST SEMESTER'!$AT$23</f>
        <v>0</v>
      </c>
      <c r="G35" s="37">
        <f>'Y2SECOND SEMESTER'!$AT$23</f>
        <v>0</v>
      </c>
      <c r="H35" s="7"/>
      <c r="I35" s="7"/>
      <c r="J35" s="7"/>
      <c r="K35" s="7"/>
      <c r="L35" s="7"/>
      <c r="M35" s="29">
        <f t="shared" si="0"/>
        <v>0</v>
      </c>
      <c r="N35" s="29">
        <f>IF(M35=21,21,0)</f>
        <v>0</v>
      </c>
      <c r="O35" s="7"/>
      <c r="P35" s="29">
        <f t="shared" si="1"/>
        <v>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4" t="str">
        <f>IF(N36=22,"l","x")</f>
        <v>x</v>
      </c>
      <c r="B36" s="35" t="str">
        <f>'List of Specializations'!A28</f>
        <v xml:space="preserve">Research Project/Culminating Activity* </v>
      </c>
      <c r="C36" s="36">
        <v>80</v>
      </c>
      <c r="D36" s="37">
        <f>'Y1FIRST SEMESTER'!AU23</f>
        <v>0</v>
      </c>
      <c r="E36" s="37">
        <f>'Y1SECOND SEMESTER'!AU$23</f>
        <v>0</v>
      </c>
      <c r="F36" s="37">
        <f>'Y2FIRST SEMESTER'!$AU$23</f>
        <v>0</v>
      </c>
      <c r="G36" s="37">
        <f>'Y2SECOND SEMESTER'!$AU$23</f>
        <v>0</v>
      </c>
      <c r="H36" s="7"/>
      <c r="I36" s="7"/>
      <c r="J36" s="7"/>
      <c r="K36" s="7"/>
      <c r="L36" s="7"/>
      <c r="M36" s="29">
        <f t="shared" si="0"/>
        <v>0</v>
      </c>
      <c r="N36" s="29">
        <f>IF(M36=22,22,0)</f>
        <v>0</v>
      </c>
      <c r="O36" s="7"/>
      <c r="P36" s="29">
        <f t="shared" si="1"/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8"/>
      <c r="B37" s="39" t="s">
        <v>52</v>
      </c>
      <c r="C37" s="40"/>
      <c r="D37" s="41"/>
      <c r="E37" s="56"/>
      <c r="F37" s="56"/>
      <c r="G37" s="56"/>
      <c r="H37" s="7"/>
      <c r="I37" s="7"/>
      <c r="J37" s="7"/>
      <c r="K37" s="7"/>
      <c r="L37" s="7"/>
      <c r="M37" s="30"/>
      <c r="N37" s="30"/>
      <c r="O37" s="7"/>
      <c r="P37" s="29"/>
      <c r="Q37" s="7"/>
      <c r="R37" s="7"/>
      <c r="S37" s="7"/>
      <c r="T37" s="7"/>
      <c r="U37" s="98"/>
      <c r="V37" s="98"/>
      <c r="W37" s="98"/>
      <c r="X37" s="98"/>
      <c r="Y37" s="7"/>
      <c r="Z37" s="7"/>
      <c r="AA37" s="7"/>
      <c r="AB37" s="7"/>
      <c r="AC37" s="7"/>
      <c r="AD37" s="7"/>
    </row>
    <row r="38" spans="1:30" ht="15" customHeight="1">
      <c r="A38" s="34" t="str">
        <f>IF(K38=46,"l","x")</f>
        <v>l</v>
      </c>
      <c r="B38" s="42" t="str">
        <f>'List of Specializations'!A30</f>
        <v>Automotive Servicing (640 hours)</v>
      </c>
      <c r="C38" s="36">
        <v>80</v>
      </c>
      <c r="D38" s="37">
        <f>'Y1FIRST SEMESTER'!AV23</f>
        <v>0</v>
      </c>
      <c r="E38" s="37">
        <f>'Y1SECOND SEMESTER'!AV$23</f>
        <v>0</v>
      </c>
      <c r="F38" s="37">
        <f>'Y2FIRST SEMESTER'!$AV$23</f>
        <v>92</v>
      </c>
      <c r="G38" s="37">
        <f>'Y2SECOND SEMESTER'!$AV$23</f>
        <v>92</v>
      </c>
      <c r="H38" s="7"/>
      <c r="I38" s="104">
        <v>640</v>
      </c>
      <c r="J38" s="104">
        <f>I38*Z38</f>
        <v>640</v>
      </c>
      <c r="K38" s="58">
        <f>M38/4</f>
        <v>46</v>
      </c>
      <c r="L38" s="7"/>
      <c r="M38" s="29">
        <f t="shared" si="0"/>
        <v>184</v>
      </c>
      <c r="N38" s="29">
        <f>IF(M38=23,23,0)</f>
        <v>0</v>
      </c>
      <c r="O38" s="7"/>
      <c r="P38" s="29">
        <f>D38</f>
        <v>0</v>
      </c>
      <c r="Q38" s="29">
        <f>E38</f>
        <v>0</v>
      </c>
      <c r="R38" s="29">
        <f>F38</f>
        <v>92</v>
      </c>
      <c r="S38" s="29">
        <f>G38</f>
        <v>92</v>
      </c>
      <c r="T38" s="7"/>
      <c r="U38" s="29">
        <f>IF(P38&gt;0.1,1,0)</f>
        <v>0</v>
      </c>
      <c r="V38" s="29">
        <f t="shared" ref="V38:Y38" si="2">IF(Q38&gt;0.1,1,0)</f>
        <v>0</v>
      </c>
      <c r="W38" s="29">
        <f t="shared" si="2"/>
        <v>1</v>
      </c>
      <c r="X38" s="29">
        <f t="shared" si="2"/>
        <v>1</v>
      </c>
      <c r="Y38" s="29">
        <f>U38+V38+W38+X38</f>
        <v>2</v>
      </c>
      <c r="Z38" s="29">
        <f>IF(Y38&gt;0.1,1,0)</f>
        <v>1</v>
      </c>
      <c r="AA38" s="7"/>
      <c r="AB38" s="7"/>
      <c r="AC38" s="7"/>
      <c r="AD38" s="7"/>
    </row>
    <row r="39" spans="1:30" ht="15" customHeight="1">
      <c r="A39" s="34" t="str">
        <f>IF(K39=48,"l","x")</f>
        <v>x</v>
      </c>
      <c r="B39" s="42" t="str">
        <f>'List of Specializations'!A31</f>
        <v>Carpentry (640 hours)</v>
      </c>
      <c r="C39" s="36">
        <v>80</v>
      </c>
      <c r="D39" s="37">
        <f>'Y1FIRST SEMESTER'!AW23</f>
        <v>0</v>
      </c>
      <c r="E39" s="37">
        <f>'Y1SECOND SEMESTER'!AW$23</f>
        <v>0</v>
      </c>
      <c r="F39" s="37">
        <f>'Y2FIRST SEMESTER'!$AW$23</f>
        <v>0</v>
      </c>
      <c r="G39" s="37">
        <f>'Y2SECOND SEMESTER'!$AW$23</f>
        <v>0</v>
      </c>
      <c r="H39" s="7"/>
      <c r="I39" s="104">
        <v>640</v>
      </c>
      <c r="J39" s="104">
        <f t="shared" ref="J39:J55" si="3">I39*Z39</f>
        <v>0</v>
      </c>
      <c r="K39" s="58">
        <f t="shared" ref="K39:K55" si="4">M39/4</f>
        <v>0</v>
      </c>
      <c r="L39" s="7"/>
      <c r="M39" s="29">
        <f t="shared" si="0"/>
        <v>0</v>
      </c>
      <c r="N39" s="29">
        <f>IF(M39=24,24,0)</f>
        <v>0</v>
      </c>
      <c r="O39" s="7"/>
      <c r="P39" s="29">
        <f t="shared" ref="P39:P43" si="5">D39</f>
        <v>0</v>
      </c>
      <c r="Q39" s="29">
        <f t="shared" ref="Q39:Q43" si="6">E39</f>
        <v>0</v>
      </c>
      <c r="R39" s="29">
        <f t="shared" ref="R39:R43" si="7">F39</f>
        <v>0</v>
      </c>
      <c r="S39" s="29">
        <f t="shared" ref="S39:S43" si="8">G39</f>
        <v>0</v>
      </c>
      <c r="T39" s="7"/>
      <c r="U39" s="29">
        <f t="shared" ref="U39:U43" si="9">IF(P39&gt;0.1,1,0)</f>
        <v>0</v>
      </c>
      <c r="V39" s="29">
        <f t="shared" ref="V39:V43" si="10">IF(Q39&gt;0.1,1,0)</f>
        <v>0</v>
      </c>
      <c r="W39" s="29">
        <f t="shared" ref="W39:W43" si="11">IF(R39&gt;0.1,1,0)</f>
        <v>0</v>
      </c>
      <c r="X39" s="29">
        <f t="shared" ref="X39:X43" si="12">IF(S39&gt;0.1,1,0)</f>
        <v>0</v>
      </c>
      <c r="Y39" s="29">
        <f t="shared" ref="Y39:Y55" si="13">U39+V39+W39+X39</f>
        <v>0</v>
      </c>
      <c r="Z39" s="29">
        <f t="shared" ref="Z39:Z55" si="14">IF(Y39&gt;0.1,1,0)</f>
        <v>0</v>
      </c>
      <c r="AA39" s="7"/>
      <c r="AB39" s="7"/>
      <c r="AC39" s="7"/>
      <c r="AD39" s="7"/>
    </row>
    <row r="40" spans="1:30" ht="15" customHeight="1">
      <c r="A40" s="34" t="str">
        <f>IF(K40=50,"l","x")</f>
        <v>x</v>
      </c>
      <c r="B40" s="42" t="str">
        <f>'List of Specializations'!A32</f>
        <v>Consumer Electronics Servicing (640 hours)</v>
      </c>
      <c r="C40" s="36">
        <v>80</v>
      </c>
      <c r="D40" s="37">
        <f>'Y1FIRST SEMESTER'!AX23</f>
        <v>0</v>
      </c>
      <c r="E40" s="37">
        <f>'Y1SECOND SEMESTER'!AX$23</f>
        <v>0</v>
      </c>
      <c r="F40" s="37">
        <f>'Y2FIRST SEMESTER'!$AX$23</f>
        <v>0</v>
      </c>
      <c r="G40" s="37">
        <f>'Y2SECOND SEMESTER'!$AX$23</f>
        <v>0</v>
      </c>
      <c r="H40" s="7"/>
      <c r="I40" s="104">
        <v>640</v>
      </c>
      <c r="J40" s="104">
        <f t="shared" si="3"/>
        <v>0</v>
      </c>
      <c r="K40" s="58">
        <f t="shared" si="4"/>
        <v>0</v>
      </c>
      <c r="L40" s="7"/>
      <c r="M40" s="29">
        <f t="shared" si="0"/>
        <v>0</v>
      </c>
      <c r="N40" s="29">
        <f>IF(M40=25,25,0)</f>
        <v>0</v>
      </c>
      <c r="O40" s="7"/>
      <c r="P40" s="29">
        <f t="shared" si="5"/>
        <v>0</v>
      </c>
      <c r="Q40" s="29">
        <f t="shared" si="6"/>
        <v>0</v>
      </c>
      <c r="R40" s="29">
        <f t="shared" si="7"/>
        <v>0</v>
      </c>
      <c r="S40" s="29">
        <f t="shared" si="8"/>
        <v>0</v>
      </c>
      <c r="T40" s="7"/>
      <c r="U40" s="29">
        <f t="shared" si="9"/>
        <v>0</v>
      </c>
      <c r="V40" s="29">
        <f t="shared" si="10"/>
        <v>0</v>
      </c>
      <c r="W40" s="29">
        <f t="shared" si="11"/>
        <v>0</v>
      </c>
      <c r="X40" s="29">
        <f t="shared" si="12"/>
        <v>0</v>
      </c>
      <c r="Y40" s="29">
        <f t="shared" si="13"/>
        <v>0</v>
      </c>
      <c r="Z40" s="29">
        <f t="shared" si="14"/>
        <v>0</v>
      </c>
      <c r="AA40" s="7"/>
      <c r="AB40" s="7"/>
      <c r="AC40" s="7"/>
      <c r="AD40" s="7"/>
    </row>
    <row r="41" spans="1:30" ht="15" customHeight="1">
      <c r="A41" s="34" t="str">
        <f>IF(K41=52,"l","x")</f>
        <v>x</v>
      </c>
      <c r="B41" s="42" t="str">
        <f>'List of Specializations'!A33</f>
        <v>Electrical Installation and Maintenance (640 hours)</v>
      </c>
      <c r="C41" s="36">
        <v>80</v>
      </c>
      <c r="D41" s="37">
        <f>'Y1FIRST SEMESTER'!AY23</f>
        <v>0</v>
      </c>
      <c r="E41" s="37">
        <f>'Y1SECOND SEMESTER'!AY$23</f>
        <v>0</v>
      </c>
      <c r="F41" s="37">
        <f>'Y2FIRST SEMESTER'!$AY$23</f>
        <v>0</v>
      </c>
      <c r="G41" s="37">
        <f>'Y2SECOND SEMESTER'!$AY$23</f>
        <v>0</v>
      </c>
      <c r="H41" s="7"/>
      <c r="I41" s="104">
        <v>640</v>
      </c>
      <c r="J41" s="104">
        <f t="shared" si="3"/>
        <v>0</v>
      </c>
      <c r="K41" s="58">
        <f t="shared" si="4"/>
        <v>0</v>
      </c>
      <c r="L41" s="7"/>
      <c r="M41" s="29">
        <f t="shared" si="0"/>
        <v>0</v>
      </c>
      <c r="N41" s="29">
        <f>IF(M41=26,26,0)</f>
        <v>0</v>
      </c>
      <c r="O41" s="7"/>
      <c r="P41" s="29">
        <f t="shared" si="5"/>
        <v>0</v>
      </c>
      <c r="Q41" s="29">
        <f t="shared" si="6"/>
        <v>0</v>
      </c>
      <c r="R41" s="29">
        <f t="shared" si="7"/>
        <v>0</v>
      </c>
      <c r="S41" s="29">
        <f t="shared" si="8"/>
        <v>0</v>
      </c>
      <c r="T41" s="7"/>
      <c r="U41" s="29">
        <f t="shared" si="9"/>
        <v>0</v>
      </c>
      <c r="V41" s="29">
        <f t="shared" si="10"/>
        <v>0</v>
      </c>
      <c r="W41" s="29">
        <f t="shared" si="11"/>
        <v>0</v>
      </c>
      <c r="X41" s="29">
        <f t="shared" si="12"/>
        <v>0</v>
      </c>
      <c r="Y41" s="29">
        <f t="shared" si="13"/>
        <v>0</v>
      </c>
      <c r="Z41" s="29">
        <f t="shared" si="14"/>
        <v>0</v>
      </c>
      <c r="AA41" s="7"/>
      <c r="AB41" s="7"/>
      <c r="AC41" s="7"/>
      <c r="AD41" s="7"/>
    </row>
    <row r="42" spans="1:30" ht="15" customHeight="1">
      <c r="A42" s="34" t="str">
        <f>IF(K42=27,"l","x")</f>
        <v>x</v>
      </c>
      <c r="B42" s="42" t="str">
        <f>'List of Specializations'!A34</f>
        <v>Masonry (320 hours)</v>
      </c>
      <c r="C42" s="36">
        <v>80</v>
      </c>
      <c r="D42" s="37">
        <f>'Y1FIRST SEMESTER'!AZ23</f>
        <v>0</v>
      </c>
      <c r="E42" s="37">
        <f>'Y1SECOND SEMESTER'!AZ$23</f>
        <v>0</v>
      </c>
      <c r="F42" s="37">
        <f>'Y2FIRST SEMESTER'!$AZ$23</f>
        <v>0</v>
      </c>
      <c r="G42" s="37">
        <f>'Y2SECOND SEMESTER'!$AZ$23</f>
        <v>0</v>
      </c>
      <c r="H42" s="7"/>
      <c r="I42" s="104">
        <v>320</v>
      </c>
      <c r="J42" s="104">
        <f t="shared" si="3"/>
        <v>0</v>
      </c>
      <c r="K42" s="58">
        <f t="shared" si="4"/>
        <v>0</v>
      </c>
      <c r="L42" s="7"/>
      <c r="M42" s="29">
        <f t="shared" si="0"/>
        <v>0</v>
      </c>
      <c r="N42" s="29">
        <f>IF(M42=27,27,0)</f>
        <v>0</v>
      </c>
      <c r="O42" s="7"/>
      <c r="P42" s="29">
        <f t="shared" si="5"/>
        <v>0</v>
      </c>
      <c r="Q42" s="29">
        <f t="shared" si="6"/>
        <v>0</v>
      </c>
      <c r="R42" s="29">
        <f t="shared" si="7"/>
        <v>0</v>
      </c>
      <c r="S42" s="29">
        <f t="shared" si="8"/>
        <v>0</v>
      </c>
      <c r="T42" s="7"/>
      <c r="U42" s="29">
        <f t="shared" si="9"/>
        <v>0</v>
      </c>
      <c r="V42" s="29">
        <f t="shared" si="10"/>
        <v>0</v>
      </c>
      <c r="W42" s="29">
        <f t="shared" si="11"/>
        <v>0</v>
      </c>
      <c r="X42" s="29">
        <f t="shared" si="12"/>
        <v>0</v>
      </c>
      <c r="Y42" s="29">
        <f t="shared" si="13"/>
        <v>0</v>
      </c>
      <c r="Z42" s="29">
        <f t="shared" si="14"/>
        <v>0</v>
      </c>
      <c r="AA42" s="7"/>
      <c r="AB42" s="7"/>
      <c r="AC42" s="7"/>
      <c r="AD42" s="7"/>
    </row>
    <row r="43" spans="1:30" ht="15" customHeight="1">
      <c r="A43" s="34" t="str">
        <f>IF(K43=56,"l","x")</f>
        <v>x</v>
      </c>
      <c r="B43" s="42" t="str">
        <f>'List of Specializations'!A35</f>
        <v>Plumbing (320 hours NC I, 640 hours NC II)</v>
      </c>
      <c r="C43" s="36">
        <v>80</v>
      </c>
      <c r="D43" s="37">
        <f>'Y1FIRST SEMESTER'!BA23</f>
        <v>0</v>
      </c>
      <c r="E43" s="37">
        <f>'Y1SECOND SEMESTER'!BA$23</f>
        <v>0</v>
      </c>
      <c r="F43" s="37">
        <f>'Y2FIRST SEMESTER'!$BA$23</f>
        <v>0</v>
      </c>
      <c r="G43" s="37">
        <f>'Y2SECOND SEMESTER'!$BA$23</f>
        <v>0</v>
      </c>
      <c r="H43" s="7"/>
      <c r="I43" s="104">
        <v>640</v>
      </c>
      <c r="J43" s="104">
        <f t="shared" si="3"/>
        <v>0</v>
      </c>
      <c r="K43" s="58">
        <f t="shared" si="4"/>
        <v>0</v>
      </c>
      <c r="L43" s="7"/>
      <c r="M43" s="29">
        <f t="shared" si="0"/>
        <v>0</v>
      </c>
      <c r="N43" s="29">
        <f>IF(M43=28,28,0)</f>
        <v>0</v>
      </c>
      <c r="O43" s="7"/>
      <c r="P43" s="29">
        <f t="shared" si="5"/>
        <v>0</v>
      </c>
      <c r="Q43" s="29">
        <f t="shared" si="6"/>
        <v>0</v>
      </c>
      <c r="R43" s="29">
        <f t="shared" si="7"/>
        <v>0</v>
      </c>
      <c r="S43" s="29">
        <f t="shared" si="8"/>
        <v>0</v>
      </c>
      <c r="T43" s="7"/>
      <c r="U43" s="29">
        <f t="shared" si="9"/>
        <v>0</v>
      </c>
      <c r="V43" s="29">
        <f t="shared" si="10"/>
        <v>0</v>
      </c>
      <c r="W43" s="29">
        <f t="shared" si="11"/>
        <v>0</v>
      </c>
      <c r="X43" s="29">
        <f t="shared" si="12"/>
        <v>0</v>
      </c>
      <c r="Y43" s="29">
        <f t="shared" si="13"/>
        <v>0</v>
      </c>
      <c r="Z43" s="29">
        <f t="shared" si="14"/>
        <v>0</v>
      </c>
      <c r="AA43" s="7"/>
      <c r="AB43" s="7"/>
      <c r="AC43" s="7"/>
      <c r="AD43" s="7"/>
    </row>
    <row r="44" spans="1:30" ht="15" customHeight="1">
      <c r="A44" s="34" t="str">
        <f>IF(K44=58,"l","x")</f>
        <v>x</v>
      </c>
      <c r="B44" s="42" t="str">
        <f>'List of Specializations'!A36</f>
        <v>Refrigeration and Air-conditioning Servicing (640 hours)</v>
      </c>
      <c r="C44" s="36">
        <v>80</v>
      </c>
      <c r="D44" s="37">
        <f>'Y1FIRST SEMESTER'!BB23</f>
        <v>0</v>
      </c>
      <c r="E44" s="37">
        <f>'Y1SECOND SEMESTER'!BB23</f>
        <v>0</v>
      </c>
      <c r="F44" s="37">
        <f>'Y2FIRST SEMESTER'!BB23</f>
        <v>0</v>
      </c>
      <c r="G44" s="37">
        <f>'Y2SECOND SEMESTER'!BB23</f>
        <v>0</v>
      </c>
      <c r="H44" s="7"/>
      <c r="I44" s="104">
        <v>640</v>
      </c>
      <c r="J44" s="104">
        <f t="shared" si="3"/>
        <v>0</v>
      </c>
      <c r="K44" s="58">
        <f t="shared" si="4"/>
        <v>0</v>
      </c>
      <c r="L44" s="7"/>
      <c r="M44" s="29">
        <f t="shared" ref="M44:M55" si="15">SUM(D44:G44)</f>
        <v>0</v>
      </c>
      <c r="N44" s="29">
        <f t="shared" ref="N44:N55" si="16">IF(M44=28,28,0)</f>
        <v>0</v>
      </c>
      <c r="O44" s="7"/>
      <c r="P44" s="29">
        <f t="shared" ref="P44:P55" si="17">D44</f>
        <v>0</v>
      </c>
      <c r="Q44" s="29">
        <f t="shared" ref="Q44:Q55" si="18">E44</f>
        <v>0</v>
      </c>
      <c r="R44" s="29">
        <f t="shared" ref="R44:R55" si="19">F44</f>
        <v>0</v>
      </c>
      <c r="S44" s="29">
        <f t="shared" ref="S44:S55" si="20">G44</f>
        <v>0</v>
      </c>
      <c r="T44" s="7"/>
      <c r="U44" s="29">
        <f t="shared" ref="U44:U55" si="21">IF(P44&gt;0.1,1,0)</f>
        <v>0</v>
      </c>
      <c r="V44" s="29">
        <f t="shared" ref="V44:V55" si="22">IF(Q44&gt;0.1,1,0)</f>
        <v>0</v>
      </c>
      <c r="W44" s="29">
        <f t="shared" ref="W44:W55" si="23">IF(R44&gt;0.1,1,0)</f>
        <v>0</v>
      </c>
      <c r="X44" s="29">
        <f t="shared" ref="X44:X55" si="24">IF(S44&gt;0.1,1,0)</f>
        <v>0</v>
      </c>
      <c r="Y44" s="29">
        <f t="shared" si="13"/>
        <v>0</v>
      </c>
      <c r="Z44" s="29">
        <f t="shared" si="14"/>
        <v>0</v>
      </c>
      <c r="AA44" s="7"/>
      <c r="AB44" s="7"/>
      <c r="AC44" s="7"/>
      <c r="AD44" s="7"/>
    </row>
    <row r="45" spans="1:30" ht="15" customHeight="1">
      <c r="A45" s="34" t="str">
        <f>IF(K45=60,"l","x")</f>
        <v>x</v>
      </c>
      <c r="B45" s="42" t="str">
        <f>'List of Specializations'!A37</f>
        <v>Shielded Metal Arc Welding (320 hours NC I, 640 hours NC II)</v>
      </c>
      <c r="C45" s="36">
        <v>80</v>
      </c>
      <c r="D45" s="37">
        <f>'Y1FIRST SEMESTER'!BC23</f>
        <v>0</v>
      </c>
      <c r="E45" s="37">
        <f>'Y1SECOND SEMESTER'!BC23</f>
        <v>0</v>
      </c>
      <c r="F45" s="37">
        <f>'Y2FIRST SEMESTER'!BC23</f>
        <v>0</v>
      </c>
      <c r="G45" s="37">
        <f>'Y2SECOND SEMESTER'!BC23</f>
        <v>0</v>
      </c>
      <c r="H45" s="7"/>
      <c r="I45" s="104">
        <v>640</v>
      </c>
      <c r="J45" s="104">
        <f t="shared" si="3"/>
        <v>0</v>
      </c>
      <c r="K45" s="58">
        <f t="shared" si="4"/>
        <v>0</v>
      </c>
      <c r="L45" s="7"/>
      <c r="M45" s="29">
        <f t="shared" si="15"/>
        <v>0</v>
      </c>
      <c r="N45" s="29">
        <f t="shared" si="16"/>
        <v>0</v>
      </c>
      <c r="O45" s="7"/>
      <c r="P45" s="29">
        <f t="shared" si="17"/>
        <v>0</v>
      </c>
      <c r="Q45" s="29">
        <f t="shared" si="18"/>
        <v>0</v>
      </c>
      <c r="R45" s="29">
        <f t="shared" si="19"/>
        <v>0</v>
      </c>
      <c r="S45" s="29">
        <f t="shared" si="20"/>
        <v>0</v>
      </c>
      <c r="T45" s="7"/>
      <c r="U45" s="29">
        <f t="shared" si="21"/>
        <v>0</v>
      </c>
      <c r="V45" s="29">
        <f t="shared" si="22"/>
        <v>0</v>
      </c>
      <c r="W45" s="29">
        <f t="shared" si="23"/>
        <v>0</v>
      </c>
      <c r="X45" s="29">
        <f t="shared" si="24"/>
        <v>0</v>
      </c>
      <c r="Y45" s="29">
        <f t="shared" si="13"/>
        <v>0</v>
      </c>
      <c r="Z45" s="29">
        <f t="shared" si="14"/>
        <v>0</v>
      </c>
      <c r="AA45" s="7"/>
      <c r="AB45" s="7"/>
      <c r="AC45" s="7"/>
      <c r="AD45" s="7"/>
    </row>
    <row r="46" spans="1:30" ht="15" customHeight="1">
      <c r="A46" s="34" t="str">
        <f>IF(K46=31,"l","x")</f>
        <v>x</v>
      </c>
      <c r="B46" s="42" t="str">
        <f>'List of Specializations'!A38</f>
        <v>Tile Setting (320 hours)</v>
      </c>
      <c r="C46" s="36">
        <v>80</v>
      </c>
      <c r="D46" s="37">
        <f>'Y1FIRST SEMESTER'!BD23</f>
        <v>0</v>
      </c>
      <c r="E46" s="37">
        <f>'Y1SECOND SEMESTER'!BD23</f>
        <v>0</v>
      </c>
      <c r="F46" s="37">
        <f>'Y2FIRST SEMESTER'!BD23</f>
        <v>0</v>
      </c>
      <c r="G46" s="37">
        <f>'Y2SECOND SEMESTER'!BD23</f>
        <v>0</v>
      </c>
      <c r="H46" s="7"/>
      <c r="I46" s="104">
        <v>320</v>
      </c>
      <c r="J46" s="104">
        <f t="shared" si="3"/>
        <v>0</v>
      </c>
      <c r="K46" s="58">
        <f t="shared" si="4"/>
        <v>0</v>
      </c>
      <c r="L46" s="7"/>
      <c r="M46" s="29">
        <f t="shared" si="15"/>
        <v>0</v>
      </c>
      <c r="N46" s="29">
        <f t="shared" si="16"/>
        <v>0</v>
      </c>
      <c r="O46" s="7"/>
      <c r="P46" s="29">
        <f t="shared" si="17"/>
        <v>0</v>
      </c>
      <c r="Q46" s="29">
        <f t="shared" si="18"/>
        <v>0</v>
      </c>
      <c r="R46" s="29">
        <f t="shared" si="19"/>
        <v>0</v>
      </c>
      <c r="S46" s="29">
        <f t="shared" si="20"/>
        <v>0</v>
      </c>
      <c r="T46" s="7"/>
      <c r="U46" s="29">
        <f t="shared" si="21"/>
        <v>0</v>
      </c>
      <c r="V46" s="29">
        <f t="shared" si="22"/>
        <v>0</v>
      </c>
      <c r="W46" s="29">
        <f t="shared" si="23"/>
        <v>0</v>
      </c>
      <c r="X46" s="29">
        <f t="shared" si="24"/>
        <v>0</v>
      </c>
      <c r="Y46" s="29">
        <f t="shared" si="13"/>
        <v>0</v>
      </c>
      <c r="Z46" s="29">
        <f t="shared" si="14"/>
        <v>0</v>
      </c>
      <c r="AA46" s="7"/>
      <c r="AB46" s="7"/>
      <c r="AC46" s="7"/>
      <c r="AD46" s="7"/>
    </row>
    <row r="47" spans="1:30" ht="15" customHeight="1">
      <c r="A47" s="34" t="str">
        <f>IF(K47=8,"l","x")</f>
        <v>x</v>
      </c>
      <c r="B47" s="42" t="str">
        <f>'List of Specializations'!A39</f>
        <v>Motorcycle/Small Engine Servicing</v>
      </c>
      <c r="C47" s="36">
        <v>80</v>
      </c>
      <c r="D47" s="37">
        <f>'Y1FIRST SEMESTER'!BE23</f>
        <v>0</v>
      </c>
      <c r="E47" s="37">
        <f>'Y1SECOND SEMESTER'!BE23</f>
        <v>0</v>
      </c>
      <c r="F47" s="37">
        <f>'Y2FIRST SEMESTER'!BE23</f>
        <v>0</v>
      </c>
      <c r="G47" s="37">
        <f>'Y2SECOND SEMESTER'!BE23</f>
        <v>0</v>
      </c>
      <c r="H47" s="7"/>
      <c r="I47" s="104">
        <v>80</v>
      </c>
      <c r="J47" s="104">
        <f t="shared" si="3"/>
        <v>0</v>
      </c>
      <c r="K47" s="58">
        <f t="shared" si="4"/>
        <v>0</v>
      </c>
      <c r="L47" s="7"/>
      <c r="M47" s="29">
        <f t="shared" si="15"/>
        <v>0</v>
      </c>
      <c r="N47" s="29">
        <f t="shared" si="16"/>
        <v>0</v>
      </c>
      <c r="O47" s="7"/>
      <c r="P47" s="29">
        <f t="shared" si="17"/>
        <v>0</v>
      </c>
      <c r="Q47" s="29">
        <f t="shared" si="18"/>
        <v>0</v>
      </c>
      <c r="R47" s="29">
        <f t="shared" si="19"/>
        <v>0</v>
      </c>
      <c r="S47" s="29">
        <f t="shared" si="20"/>
        <v>0</v>
      </c>
      <c r="T47" s="7"/>
      <c r="U47" s="29">
        <f t="shared" si="21"/>
        <v>0</v>
      </c>
      <c r="V47" s="29">
        <f t="shared" si="22"/>
        <v>0</v>
      </c>
      <c r="W47" s="29">
        <f t="shared" si="23"/>
        <v>0</v>
      </c>
      <c r="X47" s="29">
        <f t="shared" si="24"/>
        <v>0</v>
      </c>
      <c r="Y47" s="29">
        <f t="shared" si="13"/>
        <v>0</v>
      </c>
      <c r="Z47" s="29">
        <f t="shared" si="14"/>
        <v>0</v>
      </c>
      <c r="AA47" s="7"/>
      <c r="AB47" s="7"/>
      <c r="AC47" s="7"/>
      <c r="AD47" s="7"/>
    </row>
    <row r="48" spans="1:30" ht="15" customHeight="1">
      <c r="A48" s="34" t="str">
        <f>IF(K48=8.25,"l","x")</f>
        <v>x</v>
      </c>
      <c r="B48" s="42" t="str">
        <f>'List of Specializations'!A40</f>
        <v>Driving</v>
      </c>
      <c r="C48" s="36">
        <v>80</v>
      </c>
      <c r="D48" s="37">
        <f>'Y1FIRST SEMESTER'!BF23</f>
        <v>0</v>
      </c>
      <c r="E48" s="37">
        <f>'Y1SECOND SEMESTER'!BF23</f>
        <v>0</v>
      </c>
      <c r="F48" s="37">
        <f>'Y2FIRST SEMESTER'!BF23</f>
        <v>0</v>
      </c>
      <c r="G48" s="37">
        <f>'Y2SECOND SEMESTER'!BF23</f>
        <v>0</v>
      </c>
      <c r="H48" s="7"/>
      <c r="I48" s="104">
        <v>80</v>
      </c>
      <c r="J48" s="104">
        <f t="shared" si="3"/>
        <v>0</v>
      </c>
      <c r="K48" s="58">
        <f t="shared" si="4"/>
        <v>0</v>
      </c>
      <c r="L48" s="7"/>
      <c r="M48" s="29">
        <f t="shared" si="15"/>
        <v>0</v>
      </c>
      <c r="N48" s="29">
        <f t="shared" si="16"/>
        <v>0</v>
      </c>
      <c r="O48" s="7"/>
      <c r="P48" s="29">
        <f t="shared" si="17"/>
        <v>0</v>
      </c>
      <c r="Q48" s="29">
        <f t="shared" si="18"/>
        <v>0</v>
      </c>
      <c r="R48" s="29">
        <f t="shared" si="19"/>
        <v>0</v>
      </c>
      <c r="S48" s="29">
        <f t="shared" si="20"/>
        <v>0</v>
      </c>
      <c r="T48" s="7"/>
      <c r="U48" s="29">
        <f t="shared" si="21"/>
        <v>0</v>
      </c>
      <c r="V48" s="29">
        <f t="shared" si="22"/>
        <v>0</v>
      </c>
      <c r="W48" s="29">
        <f t="shared" si="23"/>
        <v>0</v>
      </c>
      <c r="X48" s="29">
        <f t="shared" si="24"/>
        <v>0</v>
      </c>
      <c r="Y48" s="29">
        <f t="shared" si="13"/>
        <v>0</v>
      </c>
      <c r="Z48" s="29">
        <f t="shared" si="14"/>
        <v>0</v>
      </c>
      <c r="AA48" s="7"/>
      <c r="AB48" s="7"/>
      <c r="AC48" s="7"/>
      <c r="AD48" s="7"/>
    </row>
    <row r="49" spans="1:30" ht="15" customHeight="1">
      <c r="A49" s="34" t="str">
        <f>IF(K49=8.5,"l","x")</f>
        <v>x</v>
      </c>
      <c r="B49" s="42" t="str">
        <f>'List of Specializations'!A41</f>
        <v>Construction Painting</v>
      </c>
      <c r="C49" s="36">
        <v>80</v>
      </c>
      <c r="D49" s="37">
        <f>'Y1FIRST SEMESTER'!BG23</f>
        <v>0</v>
      </c>
      <c r="E49" s="37">
        <f>'Y1SECOND SEMESTER'!BG23</f>
        <v>0</v>
      </c>
      <c r="F49" s="37">
        <f>'Y2FIRST SEMESTER'!BG23</f>
        <v>0</v>
      </c>
      <c r="G49" s="37">
        <f>'Y2SECOND SEMESTER'!BG23</f>
        <v>0</v>
      </c>
      <c r="H49" s="7"/>
      <c r="I49" s="104">
        <v>80</v>
      </c>
      <c r="J49" s="104">
        <f t="shared" si="3"/>
        <v>0</v>
      </c>
      <c r="K49" s="58">
        <f t="shared" si="4"/>
        <v>0</v>
      </c>
      <c r="L49" s="7"/>
      <c r="M49" s="29">
        <f t="shared" si="15"/>
        <v>0</v>
      </c>
      <c r="N49" s="29">
        <f t="shared" si="16"/>
        <v>0</v>
      </c>
      <c r="O49" s="7"/>
      <c r="P49" s="29">
        <f t="shared" si="17"/>
        <v>0</v>
      </c>
      <c r="Q49" s="29">
        <f t="shared" si="18"/>
        <v>0</v>
      </c>
      <c r="R49" s="29">
        <f t="shared" si="19"/>
        <v>0</v>
      </c>
      <c r="S49" s="29">
        <f t="shared" si="20"/>
        <v>0</v>
      </c>
      <c r="T49" s="7"/>
      <c r="U49" s="29">
        <f t="shared" si="21"/>
        <v>0</v>
      </c>
      <c r="V49" s="29">
        <f t="shared" si="22"/>
        <v>0</v>
      </c>
      <c r="W49" s="29">
        <f t="shared" si="23"/>
        <v>0</v>
      </c>
      <c r="X49" s="29">
        <f t="shared" si="24"/>
        <v>0</v>
      </c>
      <c r="Y49" s="29">
        <f t="shared" si="13"/>
        <v>0</v>
      </c>
      <c r="Z49" s="29">
        <f t="shared" si="14"/>
        <v>0</v>
      </c>
      <c r="AA49" s="7"/>
      <c r="AB49" s="7"/>
      <c r="AC49" s="7"/>
      <c r="AD49" s="7"/>
    </row>
    <row r="50" spans="1:30" ht="15" customHeight="1">
      <c r="A50" s="34" t="str">
        <f>IF(K50=8.75,"l","x")</f>
        <v>x</v>
      </c>
      <c r="B50" s="42" t="str">
        <f>'List of Specializations'!A42</f>
        <v>Instrumentation and Control Servicing</v>
      </c>
      <c r="C50" s="36">
        <v>80</v>
      </c>
      <c r="D50" s="37">
        <f>'Y1FIRST SEMESTER'!BH23</f>
        <v>0</v>
      </c>
      <c r="E50" s="37">
        <f>'Y1SECOND SEMESTER'!BH23</f>
        <v>0</v>
      </c>
      <c r="F50" s="37">
        <f>'Y2FIRST SEMESTER'!BH23</f>
        <v>0</v>
      </c>
      <c r="G50" s="37">
        <f>'Y2SECOND SEMESTER'!BH23</f>
        <v>0</v>
      </c>
      <c r="H50" s="7"/>
      <c r="I50" s="104">
        <v>80</v>
      </c>
      <c r="J50" s="104">
        <f t="shared" si="3"/>
        <v>0</v>
      </c>
      <c r="K50" s="58">
        <f t="shared" si="4"/>
        <v>0</v>
      </c>
      <c r="L50" s="7"/>
      <c r="M50" s="29">
        <f t="shared" si="15"/>
        <v>0</v>
      </c>
      <c r="N50" s="29">
        <f t="shared" si="16"/>
        <v>0</v>
      </c>
      <c r="O50" s="7"/>
      <c r="P50" s="29">
        <f t="shared" si="17"/>
        <v>0</v>
      </c>
      <c r="Q50" s="29">
        <f t="shared" si="18"/>
        <v>0</v>
      </c>
      <c r="R50" s="29">
        <f t="shared" si="19"/>
        <v>0</v>
      </c>
      <c r="S50" s="29">
        <f t="shared" si="20"/>
        <v>0</v>
      </c>
      <c r="T50" s="7"/>
      <c r="U50" s="29">
        <f t="shared" si="21"/>
        <v>0</v>
      </c>
      <c r="V50" s="29">
        <f t="shared" si="22"/>
        <v>0</v>
      </c>
      <c r="W50" s="29">
        <f t="shared" si="23"/>
        <v>0</v>
      </c>
      <c r="X50" s="29">
        <f t="shared" si="24"/>
        <v>0</v>
      </c>
      <c r="Y50" s="29">
        <f t="shared" si="13"/>
        <v>0</v>
      </c>
      <c r="Z50" s="29">
        <f t="shared" si="14"/>
        <v>0</v>
      </c>
      <c r="AA50" s="7"/>
      <c r="AB50" s="7"/>
      <c r="AC50" s="7"/>
      <c r="AD50" s="7"/>
    </row>
    <row r="51" spans="1:30" ht="15" customHeight="1">
      <c r="A51" s="34" t="str">
        <f>IF(K51=9,"l","x")</f>
        <v>x</v>
      </c>
      <c r="B51" s="42" t="str">
        <f>'List of Specializations'!A43</f>
        <v>Mechatronics Servicing</v>
      </c>
      <c r="C51" s="36">
        <v>80</v>
      </c>
      <c r="D51" s="37">
        <f>'Y1FIRST SEMESTER'!BI23</f>
        <v>0</v>
      </c>
      <c r="E51" s="37">
        <f>'Y1SECOND SEMESTER'!BI23</f>
        <v>0</v>
      </c>
      <c r="F51" s="37">
        <f>'Y2FIRST SEMESTER'!BI23</f>
        <v>0</v>
      </c>
      <c r="G51" s="37">
        <f>'Y2SECOND SEMESTER'!BI23</f>
        <v>0</v>
      </c>
      <c r="H51" s="7"/>
      <c r="I51" s="104">
        <v>80</v>
      </c>
      <c r="J51" s="104">
        <f t="shared" si="3"/>
        <v>0</v>
      </c>
      <c r="K51" s="58">
        <f t="shared" si="4"/>
        <v>0</v>
      </c>
      <c r="L51" s="7"/>
      <c r="M51" s="29">
        <f t="shared" si="15"/>
        <v>0</v>
      </c>
      <c r="N51" s="29">
        <f t="shared" si="16"/>
        <v>0</v>
      </c>
      <c r="O51" s="7"/>
      <c r="P51" s="29">
        <f t="shared" si="17"/>
        <v>0</v>
      </c>
      <c r="Q51" s="29">
        <f t="shared" si="18"/>
        <v>0</v>
      </c>
      <c r="R51" s="29">
        <f t="shared" si="19"/>
        <v>0</v>
      </c>
      <c r="S51" s="29">
        <f t="shared" si="20"/>
        <v>0</v>
      </c>
      <c r="T51" s="7"/>
      <c r="U51" s="29">
        <f t="shared" si="21"/>
        <v>0</v>
      </c>
      <c r="V51" s="29">
        <f t="shared" si="22"/>
        <v>0</v>
      </c>
      <c r="W51" s="29">
        <f t="shared" si="23"/>
        <v>0</v>
      </c>
      <c r="X51" s="29">
        <f t="shared" si="24"/>
        <v>0</v>
      </c>
      <c r="Y51" s="29">
        <f t="shared" si="13"/>
        <v>0</v>
      </c>
      <c r="Z51" s="29">
        <f t="shared" si="14"/>
        <v>0</v>
      </c>
      <c r="AA51" s="7"/>
      <c r="AB51" s="7"/>
      <c r="AC51" s="7"/>
      <c r="AD51" s="7"/>
    </row>
    <row r="52" spans="1:30" ht="15" customHeight="1">
      <c r="A52" s="34" t="str">
        <f>IF(K52=9.25,"l","x")</f>
        <v>x</v>
      </c>
      <c r="B52" s="42" t="str">
        <f>'List of Specializations'!A44</f>
        <v>Machining</v>
      </c>
      <c r="C52" s="36">
        <v>80</v>
      </c>
      <c r="D52" s="37">
        <f>'Y1FIRST SEMESTER'!BJ23</f>
        <v>0</v>
      </c>
      <c r="E52" s="37">
        <f>'Y1SECOND SEMESTER'!BJ23</f>
        <v>0</v>
      </c>
      <c r="F52" s="37">
        <f>'Y2FIRST SEMESTER'!BJ23</f>
        <v>0</v>
      </c>
      <c r="G52" s="37">
        <f>'Y2SECOND SEMESTER'!BJ23</f>
        <v>0</v>
      </c>
      <c r="H52" s="7"/>
      <c r="I52" s="104">
        <v>80</v>
      </c>
      <c r="J52" s="104">
        <f t="shared" si="3"/>
        <v>0</v>
      </c>
      <c r="K52" s="58">
        <f t="shared" si="4"/>
        <v>0</v>
      </c>
      <c r="L52" s="7"/>
      <c r="M52" s="29">
        <f t="shared" si="15"/>
        <v>0</v>
      </c>
      <c r="N52" s="29">
        <f t="shared" si="16"/>
        <v>0</v>
      </c>
      <c r="O52" s="7"/>
      <c r="P52" s="29">
        <f t="shared" si="17"/>
        <v>0</v>
      </c>
      <c r="Q52" s="29">
        <f t="shared" si="18"/>
        <v>0</v>
      </c>
      <c r="R52" s="29">
        <f t="shared" si="19"/>
        <v>0</v>
      </c>
      <c r="S52" s="29">
        <f t="shared" si="20"/>
        <v>0</v>
      </c>
      <c r="T52" s="7"/>
      <c r="U52" s="29">
        <f t="shared" si="21"/>
        <v>0</v>
      </c>
      <c r="V52" s="29">
        <f t="shared" si="22"/>
        <v>0</v>
      </c>
      <c r="W52" s="29">
        <f t="shared" si="23"/>
        <v>0</v>
      </c>
      <c r="X52" s="29">
        <f t="shared" si="24"/>
        <v>0</v>
      </c>
      <c r="Y52" s="29">
        <f t="shared" si="13"/>
        <v>0</v>
      </c>
      <c r="Z52" s="29">
        <f t="shared" si="14"/>
        <v>0</v>
      </c>
      <c r="AA52" s="7"/>
      <c r="AB52" s="7"/>
      <c r="AC52" s="7"/>
      <c r="AD52" s="7"/>
    </row>
    <row r="53" spans="1:30" ht="15" customHeight="1">
      <c r="A53" s="34" t="str">
        <f>IF(K53=9.5,"l","x")</f>
        <v>x</v>
      </c>
      <c r="B53" s="42" t="str">
        <f>'List of Specializations'!A45</f>
        <v>Gas Metal Arc Welding</v>
      </c>
      <c r="C53" s="36">
        <v>80</v>
      </c>
      <c r="D53" s="37">
        <f>'Y1FIRST SEMESTER'!BK23</f>
        <v>0</v>
      </c>
      <c r="E53" s="37">
        <f>'Y1SECOND SEMESTER'!BK23</f>
        <v>0</v>
      </c>
      <c r="F53" s="37">
        <f>'Y2FIRST SEMESTER'!BK23</f>
        <v>0</v>
      </c>
      <c r="G53" s="37">
        <f>'Y2SECOND SEMESTER'!BK23</f>
        <v>0</v>
      </c>
      <c r="H53" s="7"/>
      <c r="I53" s="104">
        <v>80</v>
      </c>
      <c r="J53" s="104">
        <f t="shared" si="3"/>
        <v>0</v>
      </c>
      <c r="K53" s="58">
        <f t="shared" si="4"/>
        <v>0</v>
      </c>
      <c r="L53" s="7"/>
      <c r="M53" s="29">
        <f t="shared" si="15"/>
        <v>0</v>
      </c>
      <c r="N53" s="29">
        <f t="shared" si="16"/>
        <v>0</v>
      </c>
      <c r="O53" s="7"/>
      <c r="P53" s="29">
        <f t="shared" si="17"/>
        <v>0</v>
      </c>
      <c r="Q53" s="29">
        <f t="shared" si="18"/>
        <v>0</v>
      </c>
      <c r="R53" s="29">
        <f t="shared" si="19"/>
        <v>0</v>
      </c>
      <c r="S53" s="29">
        <f t="shared" si="20"/>
        <v>0</v>
      </c>
      <c r="T53" s="7"/>
      <c r="U53" s="29">
        <f t="shared" si="21"/>
        <v>0</v>
      </c>
      <c r="V53" s="29">
        <f t="shared" si="22"/>
        <v>0</v>
      </c>
      <c r="W53" s="29">
        <f t="shared" si="23"/>
        <v>0</v>
      </c>
      <c r="X53" s="29">
        <f t="shared" si="24"/>
        <v>0</v>
      </c>
      <c r="Y53" s="29">
        <f t="shared" si="13"/>
        <v>0</v>
      </c>
      <c r="Z53" s="29">
        <f t="shared" si="14"/>
        <v>0</v>
      </c>
      <c r="AA53" s="7"/>
      <c r="AB53" s="7"/>
      <c r="AC53" s="7"/>
      <c r="AD53" s="7"/>
    </row>
    <row r="54" spans="1:30" ht="15" customHeight="1">
      <c r="A54" s="34" t="str">
        <f>IF(K54=9.75,"l","x")</f>
        <v>x</v>
      </c>
      <c r="B54" s="42" t="str">
        <f>'List of Specializations'!A46</f>
        <v>Gas Tungsten Arc Welding</v>
      </c>
      <c r="C54" s="36">
        <v>80</v>
      </c>
      <c r="D54" s="37">
        <f>'Y1FIRST SEMESTER'!BN23</f>
        <v>0</v>
      </c>
      <c r="E54" s="37">
        <f>'Y1SECOND SEMESTER'!BN23</f>
        <v>0</v>
      </c>
      <c r="F54" s="37">
        <f>'Y2FIRST SEMESTER'!BL23</f>
        <v>0</v>
      </c>
      <c r="G54" s="37">
        <f>'Y2SECOND SEMESTER'!BL23</f>
        <v>0</v>
      </c>
      <c r="H54" s="7"/>
      <c r="I54" s="104">
        <v>80</v>
      </c>
      <c r="J54" s="104">
        <f t="shared" si="3"/>
        <v>0</v>
      </c>
      <c r="K54" s="58">
        <f t="shared" si="4"/>
        <v>0</v>
      </c>
      <c r="L54" s="7"/>
      <c r="M54" s="29">
        <f t="shared" si="15"/>
        <v>0</v>
      </c>
      <c r="N54" s="29">
        <f t="shared" si="16"/>
        <v>0</v>
      </c>
      <c r="O54" s="7"/>
      <c r="P54" s="29">
        <f t="shared" si="17"/>
        <v>0</v>
      </c>
      <c r="Q54" s="29">
        <f t="shared" si="18"/>
        <v>0</v>
      </c>
      <c r="R54" s="29">
        <f t="shared" si="19"/>
        <v>0</v>
      </c>
      <c r="S54" s="29">
        <f t="shared" si="20"/>
        <v>0</v>
      </c>
      <c r="T54" s="7"/>
      <c r="U54" s="29">
        <f t="shared" si="21"/>
        <v>0</v>
      </c>
      <c r="V54" s="29">
        <f t="shared" si="22"/>
        <v>0</v>
      </c>
      <c r="W54" s="29">
        <f t="shared" si="23"/>
        <v>0</v>
      </c>
      <c r="X54" s="29">
        <f t="shared" si="24"/>
        <v>0</v>
      </c>
      <c r="Y54" s="29">
        <f t="shared" si="13"/>
        <v>0</v>
      </c>
      <c r="Z54" s="29">
        <f t="shared" si="14"/>
        <v>0</v>
      </c>
      <c r="AA54" s="7"/>
      <c r="AB54" s="7"/>
      <c r="AC54" s="7"/>
      <c r="AD54" s="7"/>
    </row>
    <row r="55" spans="1:30" ht="15" customHeight="1">
      <c r="A55" s="34" t="str">
        <f>IF(K55=10,"l","x")</f>
        <v>x</v>
      </c>
      <c r="B55" s="42" t="str">
        <f>'List of Specializations'!A47</f>
        <v>RAC(PACU/CRE) Servicing</v>
      </c>
      <c r="C55" s="36">
        <v>80</v>
      </c>
      <c r="D55" s="37">
        <f>'Y1FIRST SEMESTER'!BM23</f>
        <v>0</v>
      </c>
      <c r="E55" s="37">
        <f>'Y1SECOND SEMESTER'!BM23</f>
        <v>0</v>
      </c>
      <c r="F55" s="37">
        <f>'Y2FIRST SEMESTER'!BM23</f>
        <v>0</v>
      </c>
      <c r="G55" s="37">
        <f>'Y2SECOND SEMESTER'!BM23</f>
        <v>0</v>
      </c>
      <c r="H55" s="7"/>
      <c r="I55" s="104">
        <v>80</v>
      </c>
      <c r="J55" s="104">
        <f t="shared" si="3"/>
        <v>0</v>
      </c>
      <c r="K55" s="58">
        <f t="shared" si="4"/>
        <v>0</v>
      </c>
      <c r="L55" s="7"/>
      <c r="M55" s="29">
        <f t="shared" si="15"/>
        <v>0</v>
      </c>
      <c r="N55" s="29">
        <f t="shared" si="16"/>
        <v>0</v>
      </c>
      <c r="O55" s="7"/>
      <c r="P55" s="29">
        <f t="shared" si="17"/>
        <v>0</v>
      </c>
      <c r="Q55" s="29">
        <f t="shared" si="18"/>
        <v>0</v>
      </c>
      <c r="R55" s="29">
        <f t="shared" si="19"/>
        <v>0</v>
      </c>
      <c r="S55" s="29">
        <f t="shared" si="20"/>
        <v>0</v>
      </c>
      <c r="T55" s="7"/>
      <c r="U55" s="29">
        <f t="shared" si="21"/>
        <v>0</v>
      </c>
      <c r="V55" s="29">
        <f t="shared" si="22"/>
        <v>0</v>
      </c>
      <c r="W55" s="29">
        <f t="shared" si="23"/>
        <v>0</v>
      </c>
      <c r="X55" s="29">
        <f t="shared" si="24"/>
        <v>0</v>
      </c>
      <c r="Y55" s="29">
        <f t="shared" si="13"/>
        <v>0</v>
      </c>
      <c r="Z55" s="29">
        <f t="shared" si="14"/>
        <v>0</v>
      </c>
      <c r="AA55" s="7"/>
      <c r="AB55" s="7"/>
      <c r="AC55" s="7"/>
      <c r="AD55" s="7"/>
    </row>
    <row r="56" spans="1:30" ht="11.25" customHeight="1" thickBot="1">
      <c r="A56" s="43"/>
      <c r="B56" s="43"/>
      <c r="C56" s="43"/>
      <c r="D56" s="43"/>
      <c r="E56" s="43"/>
      <c r="F56" s="43"/>
      <c r="G56" s="43"/>
      <c r="H56" s="7"/>
      <c r="I56" s="7"/>
      <c r="J56" s="7"/>
      <c r="K56" s="7"/>
      <c r="L56" s="7"/>
      <c r="M56" s="7"/>
      <c r="N56" s="7"/>
      <c r="O56" s="7"/>
      <c r="P56" s="29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 thickBot="1">
      <c r="A57" s="44" t="str">
        <f>IF(P62&lt;22,"/"," ")</f>
        <v>/</v>
      </c>
      <c r="B57" s="45" t="s">
        <v>67</v>
      </c>
      <c r="C57" s="43"/>
      <c r="D57" s="43"/>
      <c r="E57" s="43"/>
      <c r="F57" s="43"/>
      <c r="G57" s="43"/>
      <c r="H57" s="7"/>
      <c r="I57" s="7"/>
      <c r="J57" s="104">
        <f>SUM(J38:J55)</f>
        <v>640</v>
      </c>
      <c r="K57" s="7"/>
      <c r="L57" s="29">
        <f>IF(A57=" ",1,0)</f>
        <v>0</v>
      </c>
      <c r="M57" s="7"/>
      <c r="N57" s="7"/>
      <c r="O57" s="7"/>
      <c r="P57" s="29"/>
      <c r="Q57" s="7"/>
      <c r="R57" s="7"/>
      <c r="S57" s="7"/>
      <c r="T57" s="7"/>
      <c r="U57" s="29">
        <f>SUM(U38:U55)</f>
        <v>0</v>
      </c>
      <c r="V57" s="29">
        <f t="shared" ref="V57:X57" si="25">SUM(V38:V55)</f>
        <v>0</v>
      </c>
      <c r="W57" s="29">
        <f t="shared" si="25"/>
        <v>1</v>
      </c>
      <c r="X57" s="29">
        <f t="shared" si="25"/>
        <v>1</v>
      </c>
      <c r="Y57" s="7"/>
      <c r="Z57" s="7"/>
      <c r="AA57" s="7"/>
      <c r="AB57" s="7"/>
      <c r="AC57" s="7"/>
      <c r="AD57" s="7"/>
    </row>
    <row r="58" spans="1:30" ht="6.75" customHeight="1" thickBot="1">
      <c r="A58" s="43"/>
      <c r="B58" s="43"/>
      <c r="C58" s="43"/>
      <c r="D58" s="43"/>
      <c r="E58" s="43"/>
      <c r="F58" s="43"/>
      <c r="G58" s="43"/>
      <c r="H58" s="7"/>
      <c r="I58" s="7"/>
      <c r="J58" s="7"/>
      <c r="K58" s="7"/>
      <c r="L58" s="7"/>
      <c r="M58" s="7"/>
      <c r="N58" s="7"/>
      <c r="O58" s="7"/>
      <c r="P58" s="29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5" customHeight="1" thickBot="1">
      <c r="A59" s="44" t="str">
        <f>IF(J57&lt;&gt;640,"/"," ")</f>
        <v xml:space="preserve"> </v>
      </c>
      <c r="B59" s="45" t="s">
        <v>68</v>
      </c>
      <c r="C59" s="54"/>
      <c r="D59" s="54"/>
      <c r="E59" s="54"/>
      <c r="F59" s="54"/>
      <c r="G59" s="54"/>
      <c r="H59" s="7"/>
      <c r="I59" s="7"/>
      <c r="J59" s="7"/>
      <c r="K59" s="7"/>
      <c r="L59" s="29">
        <f>IF(A59=" ",1,0)</f>
        <v>1</v>
      </c>
      <c r="M59" s="7"/>
      <c r="N59" s="7"/>
      <c r="O59" s="7"/>
      <c r="P59" s="29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6.75" customHeight="1" thickBot="1">
      <c r="A60" s="54"/>
      <c r="B60" s="54"/>
      <c r="C60" s="54"/>
      <c r="D60" s="54"/>
      <c r="E60" s="54"/>
      <c r="F60" s="54"/>
      <c r="G60" s="54"/>
      <c r="H60" s="7"/>
      <c r="I60" s="7"/>
      <c r="J60" s="7"/>
      <c r="K60" s="7"/>
      <c r="L60" s="7"/>
      <c r="M60" s="7"/>
      <c r="N60" s="7"/>
      <c r="O60" s="7"/>
      <c r="P60" s="29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 thickBot="1">
      <c r="A61" s="44" t="str">
        <f>IF(L61&lt;2," ","/")</f>
        <v xml:space="preserve"> </v>
      </c>
      <c r="B61" s="45" t="s">
        <v>47</v>
      </c>
      <c r="C61" s="43"/>
      <c r="D61" s="43"/>
      <c r="E61" s="43"/>
      <c r="F61" s="43"/>
      <c r="G61" s="43"/>
      <c r="H61" s="7"/>
      <c r="I61" s="7"/>
      <c r="J61" s="7"/>
      <c r="K61" s="7"/>
      <c r="L61" s="55">
        <f>L57+L59</f>
        <v>1</v>
      </c>
      <c r="M61" s="7"/>
      <c r="N61" s="7"/>
      <c r="O61" s="7"/>
      <c r="P61" s="29"/>
      <c r="Q61" s="7"/>
      <c r="R61" s="7"/>
      <c r="S61" s="7"/>
      <c r="T61" s="7"/>
      <c r="U61" s="29">
        <f>SUM(U57:X57)</f>
        <v>2</v>
      </c>
      <c r="V61" s="7"/>
      <c r="W61" s="7"/>
      <c r="X61" s="7"/>
      <c r="Y61" s="7"/>
      <c r="Z61" s="7"/>
      <c r="AA61" s="7"/>
      <c r="AB61" s="7"/>
      <c r="AC61" s="7"/>
      <c r="AD61" s="7"/>
    </row>
    <row r="62" spans="1:30" ht="17.25" customHeight="1">
      <c r="A62" s="13"/>
      <c r="B62" s="13"/>
      <c r="C62" s="13"/>
      <c r="D62" s="13"/>
      <c r="E62" s="13"/>
      <c r="F62" s="13"/>
      <c r="G62" s="13"/>
      <c r="H62" s="7"/>
      <c r="I62" s="7"/>
      <c r="J62" s="7"/>
      <c r="K62" s="7"/>
      <c r="L62" s="7"/>
      <c r="M62" s="7"/>
      <c r="N62" s="7"/>
      <c r="O62" s="7"/>
      <c r="P62" s="29">
        <f>SUM(P14:P36)</f>
        <v>1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7.25" customHeight="1">
      <c r="A63" s="13"/>
      <c r="B63" s="18" t="s">
        <v>48</v>
      </c>
      <c r="C63" s="13"/>
      <c r="D63" s="13"/>
      <c r="E63" s="13"/>
      <c r="F63" s="13"/>
      <c r="G63" s="13"/>
      <c r="H63" s="7"/>
      <c r="I63" s="7"/>
      <c r="J63" s="7"/>
      <c r="K63" s="7"/>
      <c r="L63" s="7"/>
      <c r="M63" s="7"/>
      <c r="N63" s="7"/>
      <c r="O63" s="7"/>
      <c r="P63" s="29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" customHeight="1">
      <c r="A64" s="25"/>
      <c r="B64" s="18"/>
      <c r="C64" s="25"/>
      <c r="D64" s="25"/>
      <c r="E64" s="25"/>
      <c r="F64" s="25"/>
      <c r="G64" s="25"/>
      <c r="H64" s="7"/>
      <c r="I64" s="7"/>
      <c r="J64" s="7"/>
      <c r="K64" s="7"/>
      <c r="L64" s="7"/>
      <c r="M64" s="7"/>
      <c r="N64" s="7"/>
      <c r="O64" s="7"/>
      <c r="P64" s="29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2.5" customHeight="1">
      <c r="A65" s="25"/>
      <c r="B65" s="52" t="s">
        <v>25</v>
      </c>
      <c r="C65" s="25"/>
      <c r="D65" s="99" t="s">
        <v>65</v>
      </c>
      <c r="E65" s="99"/>
      <c r="F65" s="99"/>
      <c r="G65" s="99"/>
      <c r="H65" s="7"/>
      <c r="I65" s="7"/>
      <c r="J65" s="7"/>
      <c r="K65" s="7"/>
      <c r="L65" s="7"/>
      <c r="M65" s="7"/>
      <c r="N65" s="7"/>
      <c r="O65" s="7"/>
      <c r="P65" s="29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7.25" customHeight="1">
      <c r="A66" s="100" t="s">
        <v>64</v>
      </c>
      <c r="B66" s="100"/>
      <c r="C66" s="100"/>
      <c r="D66" s="100"/>
      <c r="E66" s="100"/>
      <c r="F66" s="100"/>
      <c r="G66" s="100"/>
      <c r="H66" s="7"/>
      <c r="I66" s="7"/>
      <c r="J66" s="7"/>
      <c r="K66" s="7"/>
      <c r="L66" s="7"/>
      <c r="M66" s="7"/>
      <c r="N66" s="7"/>
      <c r="O66" s="7"/>
      <c r="P66" s="29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7.25" customHeight="1">
      <c r="A67" s="13"/>
      <c r="B67" s="13"/>
      <c r="C67" s="13"/>
      <c r="D67" s="13"/>
      <c r="E67" s="13"/>
      <c r="F67" s="13"/>
      <c r="G67" s="1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7.25" customHeight="1">
      <c r="A68" s="13"/>
      <c r="B68" s="13"/>
      <c r="C68" s="13"/>
      <c r="D68" s="13"/>
      <c r="E68" s="13"/>
      <c r="F68" s="13"/>
      <c r="G68" s="1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7.25" customHeight="1">
      <c r="A69" s="13"/>
      <c r="B69" s="13"/>
      <c r="C69" s="13"/>
      <c r="D69" s="13"/>
      <c r="E69" s="13"/>
      <c r="F69" s="13"/>
      <c r="G69" s="1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7.25" customHeight="1">
      <c r="A70" s="13"/>
      <c r="B70" s="13"/>
      <c r="C70" s="13"/>
      <c r="D70" s="13"/>
      <c r="E70" s="13"/>
      <c r="F70" s="13"/>
      <c r="G70" s="1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6.25" customHeight="1">
      <c r="A71" s="14"/>
      <c r="B71" s="14"/>
      <c r="C71" s="15"/>
      <c r="D71" s="15"/>
      <c r="E71" s="15"/>
      <c r="F71" s="15"/>
      <c r="G71" s="16"/>
    </row>
    <row r="72" spans="1:30" ht="26.25" customHeight="1">
      <c r="A72" s="14"/>
      <c r="B72" s="14"/>
      <c r="C72" s="15"/>
      <c r="D72" s="15"/>
      <c r="E72" s="15"/>
      <c r="F72" s="15"/>
      <c r="G72" s="16"/>
    </row>
    <row r="73" spans="1:30" ht="26.25" customHeight="1">
      <c r="A73" s="14"/>
      <c r="B73" s="14"/>
      <c r="C73" s="17"/>
      <c r="D73" s="17"/>
      <c r="E73" s="17"/>
      <c r="F73" s="15"/>
      <c r="G73" s="16"/>
    </row>
    <row r="74" spans="1:30" ht="26.25" customHeight="1">
      <c r="A74" s="14"/>
      <c r="B74" s="14"/>
      <c r="C74" s="15"/>
      <c r="D74" s="15"/>
      <c r="E74" s="15"/>
      <c r="F74" s="15"/>
      <c r="G74" s="16"/>
    </row>
    <row r="75" spans="1:30" ht="26.25" customHeight="1">
      <c r="A75" s="14"/>
      <c r="B75" s="14"/>
      <c r="C75" s="15"/>
      <c r="D75" s="15"/>
      <c r="E75" s="15"/>
      <c r="F75" s="15"/>
      <c r="G75" s="16"/>
    </row>
    <row r="76" spans="1:30" ht="26.25" customHeight="1">
      <c r="A76" s="14"/>
      <c r="B76" s="14"/>
      <c r="C76" s="17"/>
      <c r="D76" s="17"/>
      <c r="E76" s="17"/>
      <c r="F76" s="15"/>
      <c r="G76" s="16"/>
    </row>
    <row r="77" spans="1:30" ht="26.25" customHeight="1">
      <c r="A77" s="14"/>
      <c r="B77" s="14"/>
      <c r="C77" s="15"/>
      <c r="D77" s="15"/>
      <c r="E77" s="15"/>
      <c r="F77" s="15"/>
      <c r="G77" s="16"/>
    </row>
    <row r="78" spans="1:30" ht="26.25" customHeight="1">
      <c r="A78" s="14"/>
      <c r="B78" s="14"/>
      <c r="C78" s="15"/>
      <c r="D78" s="15"/>
      <c r="E78" s="15"/>
      <c r="F78" s="15"/>
      <c r="G78" s="16"/>
    </row>
    <row r="79" spans="1:30" ht="26.25" customHeight="1">
      <c r="A79" s="14"/>
      <c r="B79" s="14"/>
      <c r="C79" s="15"/>
      <c r="D79" s="15"/>
      <c r="E79" s="15"/>
      <c r="F79" s="15"/>
      <c r="G79" s="16"/>
    </row>
    <row r="80" spans="1:30" ht="16.350000000000001" customHeight="1"/>
    <row r="81" ht="16.350000000000001" customHeight="1"/>
    <row r="82" ht="16.350000000000001" customHeight="1"/>
    <row r="83" ht="16.350000000000001" customHeight="1"/>
    <row r="84" ht="16.350000000000001" customHeight="1"/>
    <row r="119" ht="16.350000000000001" customHeight="1"/>
    <row r="538" hidden="1"/>
  </sheetData>
  <sheetProtection algorithmName="SHA-512" hashValue="W15rGNkNkgppmXwDnRuMqjWJItYf8H7W0eV08VgXpx6K1/7TJAALN09vyS4SVcIqsqJ1cgGaGDneM0hwalvtWQ==" saltValue="geppVuUKJbtvvFrMgFUbFg==" spinCount="100000" sheet="1" objects="1" scenarios="1" formatCells="0" formatColumns="0" formatRows="0"/>
  <mergeCells count="18">
    <mergeCell ref="U37:X37"/>
    <mergeCell ref="D65:G65"/>
    <mergeCell ref="A66:G66"/>
    <mergeCell ref="A7:G7"/>
    <mergeCell ref="A8:G8"/>
    <mergeCell ref="A9:G9"/>
    <mergeCell ref="A1:G1"/>
    <mergeCell ref="A2:G2"/>
    <mergeCell ref="A3:G3"/>
    <mergeCell ref="A4:G4"/>
    <mergeCell ref="A5:G5"/>
    <mergeCell ref="A6:G6"/>
    <mergeCell ref="A10:A12"/>
    <mergeCell ref="B10:B12"/>
    <mergeCell ref="C10:C12"/>
    <mergeCell ref="D10:G10"/>
    <mergeCell ref="D11:E11"/>
    <mergeCell ref="F11:G11"/>
  </mergeCells>
  <conditionalFormatting sqref="D14:E52 E14:G28 E15:E55 F14:G55 D44:G5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4:G55">
    <cfRule type="cellIs" dxfId="1" priority="2" operator="greaterThan">
      <formula>0</formula>
    </cfRule>
  </conditionalFormatting>
  <conditionalFormatting sqref="B38:B55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7" workbookViewId="0">
      <selection activeCell="A15" sqref="A15"/>
    </sheetView>
  </sheetViews>
  <sheetFormatPr defaultRowHeight="15"/>
  <cols>
    <col min="1" max="1" width="76.7109375" customWidth="1"/>
    <col min="2" max="2" width="30.28515625" style="20" customWidth="1"/>
  </cols>
  <sheetData>
    <row r="2" spans="1:7" ht="18">
      <c r="A2" s="53" t="s">
        <v>71</v>
      </c>
      <c r="B2" s="53"/>
      <c r="C2" s="53"/>
      <c r="D2" s="53"/>
      <c r="E2" s="53"/>
      <c r="F2" s="53"/>
      <c r="G2" s="53"/>
    </row>
    <row r="4" spans="1:7">
      <c r="A4" s="21" t="s">
        <v>50</v>
      </c>
    </row>
    <row r="5" spans="1:7">
      <c r="A5" t="s">
        <v>40</v>
      </c>
      <c r="B5" s="20">
        <v>1</v>
      </c>
    </row>
    <row r="6" spans="1:7">
      <c r="A6" t="s">
        <v>41</v>
      </c>
      <c r="B6" s="20">
        <v>2</v>
      </c>
    </row>
    <row r="7" spans="1:7">
      <c r="A7" t="s">
        <v>58</v>
      </c>
      <c r="B7" s="20">
        <v>3</v>
      </c>
    </row>
    <row r="8" spans="1:7">
      <c r="A8" t="s">
        <v>59</v>
      </c>
      <c r="B8" s="20">
        <v>4</v>
      </c>
    </row>
    <row r="9" spans="1:7">
      <c r="A9" t="s">
        <v>60</v>
      </c>
      <c r="B9" s="20">
        <v>5</v>
      </c>
    </row>
    <row r="10" spans="1:7">
      <c r="A10" t="s">
        <v>61</v>
      </c>
      <c r="B10" s="20">
        <v>6</v>
      </c>
    </row>
    <row r="11" spans="1:7">
      <c r="A11" t="s">
        <v>62</v>
      </c>
      <c r="B11" s="20">
        <v>7</v>
      </c>
    </row>
    <row r="12" spans="1:7">
      <c r="A12" t="s">
        <v>63</v>
      </c>
      <c r="B12" s="20">
        <v>8</v>
      </c>
    </row>
    <row r="13" spans="1:7">
      <c r="A13" t="s">
        <v>53</v>
      </c>
      <c r="B13" s="20">
        <v>9</v>
      </c>
    </row>
    <row r="14" spans="1:7">
      <c r="A14" t="s">
        <v>89</v>
      </c>
      <c r="B14" s="20">
        <v>10</v>
      </c>
    </row>
    <row r="15" spans="1:7">
      <c r="A15" t="s">
        <v>90</v>
      </c>
      <c r="B15" s="20">
        <v>11</v>
      </c>
    </row>
    <row r="16" spans="1:7">
      <c r="A16" t="s">
        <v>54</v>
      </c>
      <c r="B16" s="20">
        <v>12</v>
      </c>
    </row>
    <row r="17" spans="1:2">
      <c r="A17" t="s">
        <v>55</v>
      </c>
      <c r="B17" s="20">
        <v>13</v>
      </c>
    </row>
    <row r="18" spans="1:2">
      <c r="A18" t="s">
        <v>49</v>
      </c>
      <c r="B18" s="20">
        <v>14</v>
      </c>
    </row>
    <row r="19" spans="1:2">
      <c r="A19" t="s">
        <v>56</v>
      </c>
      <c r="B19" s="20">
        <v>0</v>
      </c>
    </row>
    <row r="21" spans="1:2">
      <c r="A21" s="21" t="s">
        <v>51</v>
      </c>
    </row>
    <row r="22" spans="1:2">
      <c r="A22" t="s">
        <v>42</v>
      </c>
      <c r="B22" s="20">
        <v>16</v>
      </c>
    </row>
    <row r="23" spans="1:2">
      <c r="A23" t="s">
        <v>6</v>
      </c>
      <c r="B23" s="20">
        <v>17</v>
      </c>
    </row>
    <row r="24" spans="1:2">
      <c r="A24" t="s">
        <v>7</v>
      </c>
      <c r="B24" s="20">
        <v>18</v>
      </c>
    </row>
    <row r="25" spans="1:2">
      <c r="A25" t="s">
        <v>43</v>
      </c>
      <c r="B25" s="20">
        <v>19</v>
      </c>
    </row>
    <row r="26" spans="1:2">
      <c r="A26" t="s">
        <v>57</v>
      </c>
      <c r="B26" s="20">
        <v>20</v>
      </c>
    </row>
    <row r="27" spans="1:2">
      <c r="A27" t="s">
        <v>44</v>
      </c>
      <c r="B27" s="20">
        <v>21</v>
      </c>
    </row>
    <row r="28" spans="1:2">
      <c r="A28" t="s">
        <v>8</v>
      </c>
      <c r="B28" s="20">
        <v>22</v>
      </c>
    </row>
    <row r="29" spans="1:2">
      <c r="A29" s="21" t="s">
        <v>52</v>
      </c>
    </row>
    <row r="30" spans="1:2">
      <c r="A30" t="s">
        <v>72</v>
      </c>
      <c r="B30" s="20">
        <v>23</v>
      </c>
    </row>
    <row r="31" spans="1:2">
      <c r="A31" t="s">
        <v>73</v>
      </c>
      <c r="B31" s="20">
        <v>24</v>
      </c>
    </row>
    <row r="32" spans="1:2">
      <c r="A32" t="s">
        <v>74</v>
      </c>
      <c r="B32" s="20">
        <v>25</v>
      </c>
    </row>
    <row r="33" spans="1:2">
      <c r="A33" t="s">
        <v>75</v>
      </c>
      <c r="B33" s="20">
        <v>26</v>
      </c>
    </row>
    <row r="34" spans="1:2">
      <c r="A34" t="s">
        <v>76</v>
      </c>
      <c r="B34" s="20">
        <v>27</v>
      </c>
    </row>
    <row r="35" spans="1:2">
      <c r="A35" t="s">
        <v>77</v>
      </c>
      <c r="B35" s="20">
        <v>28</v>
      </c>
    </row>
    <row r="36" spans="1:2">
      <c r="A36" t="s">
        <v>78</v>
      </c>
      <c r="B36" s="20">
        <v>29</v>
      </c>
    </row>
    <row r="37" spans="1:2">
      <c r="A37" t="s">
        <v>79</v>
      </c>
      <c r="B37" s="20">
        <v>30</v>
      </c>
    </row>
    <row r="38" spans="1:2">
      <c r="A38" t="s">
        <v>80</v>
      </c>
      <c r="B38" s="20">
        <v>31</v>
      </c>
    </row>
    <row r="39" spans="1:2">
      <c r="A39" t="s">
        <v>81</v>
      </c>
      <c r="B39" s="20">
        <v>32</v>
      </c>
    </row>
    <row r="40" spans="1:2">
      <c r="A40" t="s">
        <v>82</v>
      </c>
      <c r="B40" s="20">
        <v>33</v>
      </c>
    </row>
    <row r="41" spans="1:2">
      <c r="A41" t="s">
        <v>83</v>
      </c>
      <c r="B41" s="20">
        <v>34</v>
      </c>
    </row>
    <row r="42" spans="1:2">
      <c r="A42" t="s">
        <v>84</v>
      </c>
      <c r="B42" s="20">
        <v>35</v>
      </c>
    </row>
    <row r="43" spans="1:2">
      <c r="A43" t="s">
        <v>85</v>
      </c>
      <c r="B43" s="20">
        <v>36</v>
      </c>
    </row>
    <row r="44" spans="1:2">
      <c r="A44" t="s">
        <v>86</v>
      </c>
      <c r="B44" s="20">
        <v>37</v>
      </c>
    </row>
    <row r="45" spans="1:2">
      <c r="A45" t="s">
        <v>87</v>
      </c>
      <c r="B45" s="20">
        <v>38</v>
      </c>
    </row>
    <row r="46" spans="1:2">
      <c r="A46" t="s">
        <v>88</v>
      </c>
      <c r="B46" s="20">
        <v>39</v>
      </c>
    </row>
    <row r="47" spans="1:2">
      <c r="A47" t="s">
        <v>70</v>
      </c>
      <c r="B47" s="20">
        <v>40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Y1FIRST SEMESTER</vt:lpstr>
      <vt:lpstr>Y1SECOND SEMESTER</vt:lpstr>
      <vt:lpstr>Y2FIRST SEMESTER</vt:lpstr>
      <vt:lpstr>Y2SECOND SEMESTER</vt:lpstr>
      <vt:lpstr>CURR CHKLST TVL AFA</vt:lpstr>
      <vt:lpstr>List of Specializations</vt:lpstr>
      <vt:lpstr>ARTSStrnd</vt:lpstr>
      <vt:lpstr>GASStrnd</vt:lpstr>
      <vt:lpstr>ICTStrnd</vt:lpstr>
      <vt:lpstr>'CURR CHKLST TVL AFA'!Print_Area</vt:lpstr>
      <vt:lpstr>'Y1FIRST SEMESTER'!Print_Area</vt:lpstr>
      <vt:lpstr>'Y1SECOND SEMESTER'!Print_Area</vt:lpstr>
      <vt:lpstr>'Y2FIRST SEMESTER'!Print_Area</vt:lpstr>
      <vt:lpstr>'Y2SECOND SEMESTER'!Print_Area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2015-07-18T11:52:47Z</cp:lastPrinted>
  <dcterms:created xsi:type="dcterms:W3CDTF">2014-08-31T23:19:45Z</dcterms:created>
  <dcterms:modified xsi:type="dcterms:W3CDTF">2015-09-21T08:39:31Z</dcterms:modified>
</cp:coreProperties>
</file>