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 CHKLST stem" sheetId="9" r:id="rId5"/>
    <sheet name="List of Specializations" sheetId="10" state="hidden" r:id="rId6"/>
  </sheets>
  <definedNames>
    <definedName name="GASStrnd">'List of Specializations'!$A$4:$A$38</definedName>
    <definedName name="_xlnm.Print_Area" localSheetId="4">'CURR CHKLST stem'!$A$1:$G$57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9" l="1"/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B39" i="9" l="1"/>
  <c r="B40" i="9"/>
  <c r="B41" i="9"/>
  <c r="B42" i="9"/>
  <c r="B43" i="9"/>
  <c r="B44" i="9"/>
  <c r="B45" i="9"/>
  <c r="B46" i="9"/>
  <c r="B38" i="9"/>
  <c r="A8" i="7"/>
  <c r="A8" i="9" l="1"/>
  <c r="A5" i="9"/>
  <c r="A4" i="9"/>
  <c r="B47" i="9"/>
  <c r="B4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4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5" i="11"/>
  <c r="A4" i="11"/>
  <c r="P22" i="13"/>
  <c r="O22" i="13"/>
  <c r="N22" i="13"/>
  <c r="M22" i="13"/>
  <c r="L22" i="13"/>
  <c r="P21" i="13"/>
  <c r="O21" i="13"/>
  <c r="N21" i="13"/>
  <c r="M21" i="13"/>
  <c r="L21" i="13"/>
  <c r="P20" i="13"/>
  <c r="O20" i="13"/>
  <c r="N20" i="13"/>
  <c r="M20" i="13"/>
  <c r="L20" i="13"/>
  <c r="P19" i="13"/>
  <c r="O19" i="13"/>
  <c r="N19" i="13"/>
  <c r="M19" i="13"/>
  <c r="L19" i="13"/>
  <c r="P17" i="13"/>
  <c r="O17" i="13"/>
  <c r="N17" i="13"/>
  <c r="M17" i="13"/>
  <c r="L17" i="13"/>
  <c r="P16" i="13"/>
  <c r="O16" i="13"/>
  <c r="N16" i="13"/>
  <c r="M16" i="13"/>
  <c r="L16" i="13"/>
  <c r="P14" i="13"/>
  <c r="O14" i="13"/>
  <c r="N14" i="13"/>
  <c r="M14" i="13"/>
  <c r="L14" i="13"/>
  <c r="P13" i="13"/>
  <c r="O13" i="13"/>
  <c r="N13" i="13"/>
  <c r="M13" i="13"/>
  <c r="M23" i="13" s="1"/>
  <c r="D23" i="13" s="1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M13" i="12"/>
  <c r="M23" i="12" s="1"/>
  <c r="D23" i="12" s="1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O13" i="11"/>
  <c r="N13" i="11"/>
  <c r="M13" i="11"/>
  <c r="L13" i="11"/>
  <c r="O23" i="11" l="1"/>
  <c r="F23" i="11" s="1"/>
  <c r="N23" i="13"/>
  <c r="E23" i="13" s="1"/>
  <c r="N23" i="12"/>
  <c r="E23" i="12" s="1"/>
  <c r="P23" i="11"/>
  <c r="G23" i="11" s="1"/>
  <c r="L23" i="11"/>
  <c r="C23" i="11" s="1"/>
  <c r="N23" i="11"/>
  <c r="E23" i="11" s="1"/>
  <c r="M23" i="11"/>
  <c r="D23" i="11" s="1"/>
  <c r="O23" i="13"/>
  <c r="F23" i="13" s="1"/>
  <c r="W13" i="13"/>
  <c r="X13" i="13" s="1"/>
  <c r="BA13" i="13" s="1"/>
  <c r="W16" i="13"/>
  <c r="X16" i="13" s="1"/>
  <c r="BC16" i="13" s="1"/>
  <c r="W19" i="13"/>
  <c r="X19" i="13" s="1"/>
  <c r="BA19" i="13" s="1"/>
  <c r="W21" i="13"/>
  <c r="X21" i="13" s="1"/>
  <c r="BA21" i="13" s="1"/>
  <c r="W20" i="7"/>
  <c r="X20" i="7" s="1"/>
  <c r="AD20" i="7" s="1"/>
  <c r="W13" i="12"/>
  <c r="X13" i="12" s="1"/>
  <c r="BC13" i="12" s="1"/>
  <c r="W17" i="12"/>
  <c r="X17" i="12" s="1"/>
  <c r="BB17" i="12" s="1"/>
  <c r="W21" i="7"/>
  <c r="X21" i="7" s="1"/>
  <c r="W19" i="7"/>
  <c r="X19" i="7" s="1"/>
  <c r="W16" i="12"/>
  <c r="X16" i="12" s="1"/>
  <c r="BC16" i="12" s="1"/>
  <c r="O23" i="12"/>
  <c r="F23" i="12" s="1"/>
  <c r="W14" i="12"/>
  <c r="X14" i="12" s="1"/>
  <c r="AZ14" i="12" s="1"/>
  <c r="W14" i="13"/>
  <c r="X14" i="13" s="1"/>
  <c r="BD14" i="13" s="1"/>
  <c r="W17" i="13"/>
  <c r="X17" i="13" s="1"/>
  <c r="AZ17" i="13" s="1"/>
  <c r="W20" i="13"/>
  <c r="X20" i="13" s="1"/>
  <c r="BD20" i="13" s="1"/>
  <c r="W22" i="13"/>
  <c r="X22" i="13" s="1"/>
  <c r="BD22" i="13" s="1"/>
  <c r="W19" i="11"/>
  <c r="X19" i="11" s="1"/>
  <c r="BC19" i="11" s="1"/>
  <c r="L23" i="12"/>
  <c r="C23" i="12" s="1"/>
  <c r="P23" i="12"/>
  <c r="G23" i="12" s="1"/>
  <c r="L23" i="13"/>
  <c r="C23" i="13" s="1"/>
  <c r="P23" i="13"/>
  <c r="G23" i="13" s="1"/>
  <c r="W16" i="11"/>
  <c r="X16" i="11" s="1"/>
  <c r="BA16" i="11" s="1"/>
  <c r="W17" i="7"/>
  <c r="X17" i="7" s="1"/>
  <c r="W19" i="12"/>
  <c r="X19" i="12" s="1"/>
  <c r="BA19" i="12" s="1"/>
  <c r="W20" i="12"/>
  <c r="X20" i="12" s="1"/>
  <c r="BD20" i="12" s="1"/>
  <c r="W21" i="12"/>
  <c r="X21" i="12" s="1"/>
  <c r="BA21" i="12" s="1"/>
  <c r="W22" i="12"/>
  <c r="X22" i="12" s="1"/>
  <c r="BB22" i="12" s="1"/>
  <c r="W21" i="11"/>
  <c r="X21" i="11" s="1"/>
  <c r="BA21" i="11" s="1"/>
  <c r="W14" i="11"/>
  <c r="X14" i="11" s="1"/>
  <c r="BB14" i="11" s="1"/>
  <c r="W20" i="11"/>
  <c r="X20" i="11" s="1"/>
  <c r="BB20" i="11" s="1"/>
  <c r="W22" i="11"/>
  <c r="X22" i="11" s="1"/>
  <c r="BD22" i="11" s="1"/>
  <c r="W17" i="11"/>
  <c r="X17" i="11" s="1"/>
  <c r="BB17" i="11" s="1"/>
  <c r="W13" i="11"/>
  <c r="X13" i="11" s="1"/>
  <c r="BC13" i="11" s="1"/>
  <c r="W16" i="7"/>
  <c r="X16" i="7" s="1"/>
  <c r="AB16" i="7" s="1"/>
  <c r="W22" i="7"/>
  <c r="X22" i="7" s="1"/>
  <c r="W14" i="7"/>
  <c r="X14" i="7" s="1"/>
  <c r="W13" i="7"/>
  <c r="X13" i="7" s="1"/>
  <c r="AB19" i="11" l="1"/>
  <c r="AJ19" i="11"/>
  <c r="AT21" i="13"/>
  <c r="AU21" i="13"/>
  <c r="AD21" i="13"/>
  <c r="AE21" i="13"/>
  <c r="BB21" i="13"/>
  <c r="BC21" i="13"/>
  <c r="AL21" i="13"/>
  <c r="AM21" i="13"/>
  <c r="AF20" i="12"/>
  <c r="AU16" i="11"/>
  <c r="AC19" i="11"/>
  <c r="AK19" i="11"/>
  <c r="AT19" i="13"/>
  <c r="AE19" i="13"/>
  <c r="AE20" i="13"/>
  <c r="AI13" i="13"/>
  <c r="AY13" i="13"/>
  <c r="AH13" i="13"/>
  <c r="AX13" i="13"/>
  <c r="AY22" i="12"/>
  <c r="AJ22" i="12"/>
  <c r="AB13" i="12"/>
  <c r="AZ13" i="12"/>
  <c r="AR19" i="11"/>
  <c r="AS19" i="11"/>
  <c r="BD14" i="11"/>
  <c r="AZ19" i="11"/>
  <c r="BA19" i="11"/>
  <c r="BB20" i="12"/>
  <c r="AE20" i="12"/>
  <c r="AM17" i="12"/>
  <c r="BA13" i="12"/>
  <c r="AU19" i="13"/>
  <c r="BA20" i="13"/>
  <c r="AM20" i="13"/>
  <c r="AO22" i="11"/>
  <c r="AU20" i="12"/>
  <c r="AN17" i="12"/>
  <c r="AD19" i="13"/>
  <c r="AC16" i="13"/>
  <c r="BB20" i="13"/>
  <c r="AD16" i="11"/>
  <c r="AF13" i="12"/>
  <c r="AC13" i="12"/>
  <c r="AF16" i="13"/>
  <c r="AS16" i="13"/>
  <c r="AT16" i="11"/>
  <c r="AZ22" i="12"/>
  <c r="AV16" i="12"/>
  <c r="AJ13" i="12"/>
  <c r="AK13" i="12"/>
  <c r="AN16" i="13"/>
  <c r="Z14" i="13"/>
  <c r="AE16" i="11"/>
  <c r="AI22" i="12"/>
  <c r="AU19" i="12"/>
  <c r="AW16" i="12"/>
  <c r="AR13" i="12"/>
  <c r="AS13" i="12"/>
  <c r="AV16" i="13"/>
  <c r="AV17" i="11"/>
  <c r="AQ21" i="12"/>
  <c r="AF16" i="12"/>
  <c r="AG16" i="12"/>
  <c r="AD14" i="12"/>
  <c r="AN13" i="12"/>
  <c r="AV13" i="12"/>
  <c r="BD13" i="12"/>
  <c r="AG13" i="12"/>
  <c r="AO13" i="12"/>
  <c r="AW13" i="12"/>
  <c r="Z21" i="13"/>
  <c r="AH21" i="13"/>
  <c r="AP21" i="13"/>
  <c r="AX21" i="13"/>
  <c r="AA21" i="13"/>
  <c r="AI21" i="13"/>
  <c r="AQ21" i="13"/>
  <c r="AY21" i="13"/>
  <c r="AB16" i="13"/>
  <c r="AJ16" i="13"/>
  <c r="AR16" i="13"/>
  <c r="AZ16" i="13"/>
  <c r="AK16" i="13"/>
  <c r="BA16" i="13"/>
  <c r="AF19" i="11"/>
  <c r="AN19" i="11"/>
  <c r="AV19" i="11"/>
  <c r="BD19" i="11"/>
  <c r="AG19" i="11"/>
  <c r="AO19" i="11"/>
  <c r="AW19" i="11"/>
  <c r="AA22" i="12"/>
  <c r="AQ22" i="12"/>
  <c r="AB22" i="12"/>
  <c r="AR22" i="12"/>
  <c r="AM20" i="12"/>
  <c r="BC20" i="12"/>
  <c r="AN20" i="12"/>
  <c r="BC17" i="12"/>
  <c r="BD17" i="12"/>
  <c r="AL19" i="13"/>
  <c r="BB19" i="13"/>
  <c r="AM19" i="13"/>
  <c r="BC19" i="13"/>
  <c r="Z13" i="13"/>
  <c r="AP13" i="13"/>
  <c r="AA13" i="13"/>
  <c r="AQ13" i="13"/>
  <c r="AA20" i="13"/>
  <c r="AI20" i="13"/>
  <c r="AQ20" i="13"/>
  <c r="AL20" i="13"/>
  <c r="AO14" i="13"/>
  <c r="AP14" i="13"/>
  <c r="Z21" i="12"/>
  <c r="Z19" i="11"/>
  <c r="AD19" i="11"/>
  <c r="AH19" i="11"/>
  <c r="AL19" i="11"/>
  <c r="AP19" i="11"/>
  <c r="AT19" i="11"/>
  <c r="AX19" i="11"/>
  <c r="BB19" i="11"/>
  <c r="AA19" i="11"/>
  <c r="AE19" i="11"/>
  <c r="AI19" i="11"/>
  <c r="AM19" i="11"/>
  <c r="AQ19" i="11"/>
  <c r="AU19" i="11"/>
  <c r="AY19" i="11"/>
  <c r="AP21" i="12"/>
  <c r="AE17" i="12"/>
  <c r="AU17" i="12"/>
  <c r="AF17" i="12"/>
  <c r="AV17" i="12"/>
  <c r="Z19" i="13"/>
  <c r="AH19" i="13"/>
  <c r="AP19" i="13"/>
  <c r="AX19" i="13"/>
  <c r="AA19" i="13"/>
  <c r="AI19" i="13"/>
  <c r="AQ19" i="13"/>
  <c r="AY19" i="13"/>
  <c r="AD13" i="13"/>
  <c r="AL13" i="13"/>
  <c r="AT13" i="13"/>
  <c r="BB13" i="13"/>
  <c r="AE13" i="13"/>
  <c r="AM13" i="13"/>
  <c r="AU13" i="13"/>
  <c r="BC13" i="13"/>
  <c r="AC20" i="13"/>
  <c r="AG20" i="13"/>
  <c r="AK20" i="13"/>
  <c r="AO20" i="13"/>
  <c r="AU20" i="13"/>
  <c r="AD20" i="13"/>
  <c r="AT20" i="13"/>
  <c r="AG14" i="13"/>
  <c r="AW14" i="13"/>
  <c r="AH14" i="13"/>
  <c r="AX14" i="13"/>
  <c r="AE22" i="12"/>
  <c r="AM22" i="12"/>
  <c r="AU22" i="12"/>
  <c r="BC22" i="12"/>
  <c r="AF22" i="12"/>
  <c r="AN22" i="12"/>
  <c r="AV22" i="12"/>
  <c r="BD22" i="12"/>
  <c r="AA20" i="12"/>
  <c r="AI20" i="12"/>
  <c r="AQ20" i="12"/>
  <c r="AY20" i="12"/>
  <c r="AB20" i="12"/>
  <c r="AJ20" i="12"/>
  <c r="AT20" i="12"/>
  <c r="BD16" i="13"/>
  <c r="AG16" i="13"/>
  <c r="AO16" i="13"/>
  <c r="AW16" i="13"/>
  <c r="AL16" i="11"/>
  <c r="BB16" i="11"/>
  <c r="AM16" i="11"/>
  <c r="BC16" i="11"/>
  <c r="AC22" i="12"/>
  <c r="AG22" i="12"/>
  <c r="AK22" i="12"/>
  <c r="AO22" i="12"/>
  <c r="AS22" i="12"/>
  <c r="AW22" i="12"/>
  <c r="BA22" i="12"/>
  <c r="Z22" i="12"/>
  <c r="AD22" i="12"/>
  <c r="AH22" i="12"/>
  <c r="AL22" i="12"/>
  <c r="AP22" i="12"/>
  <c r="AT22" i="12"/>
  <c r="AX22" i="12"/>
  <c r="AC20" i="12"/>
  <c r="AG20" i="12"/>
  <c r="AK20" i="12"/>
  <c r="AO20" i="12"/>
  <c r="AS20" i="12"/>
  <c r="AW20" i="12"/>
  <c r="BA20" i="12"/>
  <c r="Z20" i="12"/>
  <c r="AD20" i="12"/>
  <c r="AH20" i="12"/>
  <c r="AL20" i="12"/>
  <c r="AP20" i="12"/>
  <c r="AX20" i="12"/>
  <c r="AN16" i="12"/>
  <c r="BD16" i="12"/>
  <c r="AO16" i="12"/>
  <c r="AC14" i="12"/>
  <c r="Z13" i="12"/>
  <c r="AD13" i="12"/>
  <c r="AH13" i="12"/>
  <c r="AL13" i="12"/>
  <c r="AP13" i="12"/>
  <c r="AT13" i="12"/>
  <c r="AX13" i="12"/>
  <c r="BB13" i="12"/>
  <c r="AA13" i="12"/>
  <c r="AE13" i="12"/>
  <c r="AI13" i="12"/>
  <c r="AM13" i="12"/>
  <c r="AQ13" i="12"/>
  <c r="AU13" i="12"/>
  <c r="AY13" i="12"/>
  <c r="AB21" i="13"/>
  <c r="AF21" i="13"/>
  <c r="AJ21" i="13"/>
  <c r="AN21" i="13"/>
  <c r="AR21" i="13"/>
  <c r="AV21" i="13"/>
  <c r="AZ21" i="13"/>
  <c r="BD21" i="13"/>
  <c r="AC21" i="13"/>
  <c r="AG21" i="13"/>
  <c r="AK21" i="13"/>
  <c r="AO21" i="13"/>
  <c r="AS21" i="13"/>
  <c r="AW21" i="13"/>
  <c r="Z16" i="13"/>
  <c r="AD16" i="13"/>
  <c r="AH16" i="13"/>
  <c r="AL16" i="13"/>
  <c r="AP16" i="13"/>
  <c r="AT16" i="13"/>
  <c r="AX16" i="13"/>
  <c r="BB16" i="13"/>
  <c r="AA16" i="13"/>
  <c r="AE16" i="13"/>
  <c r="AI16" i="13"/>
  <c r="AM16" i="13"/>
  <c r="AQ16" i="13"/>
  <c r="AU16" i="13"/>
  <c r="AY16" i="13"/>
  <c r="AO17" i="13"/>
  <c r="AS20" i="7"/>
  <c r="BC20" i="7"/>
  <c r="AJ20" i="7"/>
  <c r="AC20" i="7"/>
  <c r="AM20" i="7"/>
  <c r="Z20" i="7"/>
  <c r="AR20" i="11"/>
  <c r="Z16" i="11"/>
  <c r="AH16" i="11"/>
  <c r="AP16" i="11"/>
  <c r="AX16" i="11"/>
  <c r="AA16" i="11"/>
  <c r="AI16" i="11"/>
  <c r="AQ16" i="11"/>
  <c r="AY16" i="11"/>
  <c r="AH21" i="12"/>
  <c r="AA21" i="12"/>
  <c r="AA17" i="12"/>
  <c r="AI17" i="12"/>
  <c r="AQ17" i="12"/>
  <c r="AY17" i="12"/>
  <c r="AB17" i="12"/>
  <c r="AJ17" i="12"/>
  <c r="AR17" i="12"/>
  <c r="AZ17" i="12"/>
  <c r="AB16" i="12"/>
  <c r="AJ16" i="12"/>
  <c r="AR16" i="12"/>
  <c r="AZ16" i="12"/>
  <c r="AC16" i="12"/>
  <c r="AK16" i="12"/>
  <c r="AS16" i="12"/>
  <c r="BA16" i="12"/>
  <c r="AS14" i="12"/>
  <c r="AT14" i="12"/>
  <c r="AB19" i="13"/>
  <c r="AF19" i="13"/>
  <c r="AJ19" i="13"/>
  <c r="AN19" i="13"/>
  <c r="AR19" i="13"/>
  <c r="AV19" i="13"/>
  <c r="AZ19" i="13"/>
  <c r="BD19" i="13"/>
  <c r="AC19" i="13"/>
  <c r="AG19" i="13"/>
  <c r="AK19" i="13"/>
  <c r="AO19" i="13"/>
  <c r="AS19" i="13"/>
  <c r="AW19" i="13"/>
  <c r="AB13" i="13"/>
  <c r="AF13" i="13"/>
  <c r="AJ13" i="13"/>
  <c r="AN13" i="13"/>
  <c r="AR13" i="13"/>
  <c r="AV13" i="13"/>
  <c r="AZ13" i="13"/>
  <c r="BD13" i="13"/>
  <c r="AC13" i="13"/>
  <c r="AG13" i="13"/>
  <c r="AK13" i="13"/>
  <c r="AO13" i="13"/>
  <c r="AS13" i="13"/>
  <c r="AW13" i="13"/>
  <c r="AD17" i="13"/>
  <c r="AR20" i="7"/>
  <c r="BA20" i="7"/>
  <c r="AK20" i="7"/>
  <c r="AV20" i="7"/>
  <c r="AU20" i="7"/>
  <c r="AE20" i="7"/>
  <c r="AX20" i="7"/>
  <c r="AW16" i="7"/>
  <c r="AC16" i="7"/>
  <c r="Z16" i="7"/>
  <c r="AO16" i="7"/>
  <c r="AV16" i="7"/>
  <c r="AS20" i="13"/>
  <c r="AW20" i="13"/>
  <c r="Z20" i="13"/>
  <c r="AH20" i="13"/>
  <c r="AP20" i="13"/>
  <c r="AX20" i="13"/>
  <c r="AC14" i="13"/>
  <c r="AK14" i="13"/>
  <c r="AS14" i="13"/>
  <c r="BA14" i="13"/>
  <c r="AD14" i="13"/>
  <c r="AL14" i="13"/>
  <c r="AT14" i="13"/>
  <c r="BB14" i="13"/>
  <c r="AN16" i="7"/>
  <c r="AP20" i="7"/>
  <c r="BA20" i="11"/>
  <c r="AI17" i="11"/>
  <c r="AD21" i="12"/>
  <c r="AL21" i="12"/>
  <c r="AX21" i="12"/>
  <c r="AI21" i="12"/>
  <c r="AY21" i="12"/>
  <c r="AT19" i="12"/>
  <c r="Z22" i="13"/>
  <c r="AG17" i="13"/>
  <c r="AY17" i="13"/>
  <c r="AP17" i="13"/>
  <c r="AE20" i="11"/>
  <c r="AB20" i="11"/>
  <c r="AM17" i="11"/>
  <c r="AF17" i="11"/>
  <c r="AT21" i="12"/>
  <c r="BB21" i="12"/>
  <c r="AE21" i="12"/>
  <c r="AM21" i="12"/>
  <c r="AU21" i="12"/>
  <c r="BC21" i="12"/>
  <c r="AD19" i="12"/>
  <c r="AE19" i="12"/>
  <c r="AO22" i="13"/>
  <c r="AP22" i="13"/>
  <c r="AC17" i="13"/>
  <c r="AK17" i="13"/>
  <c r="AS17" i="13"/>
  <c r="Z17" i="13"/>
  <c r="AJ17" i="13"/>
  <c r="AX17" i="13"/>
  <c r="AH20" i="7"/>
  <c r="AP22" i="11"/>
  <c r="AR20" i="12"/>
  <c r="AV20" i="12"/>
  <c r="AZ20" i="12"/>
  <c r="AY20" i="13"/>
  <c r="BC20" i="13"/>
  <c r="AB20" i="13"/>
  <c r="AF20" i="13"/>
  <c r="AJ20" i="13"/>
  <c r="AN20" i="13"/>
  <c r="AR20" i="13"/>
  <c r="AV20" i="13"/>
  <c r="AZ20" i="13"/>
  <c r="AA14" i="13"/>
  <c r="AE14" i="13"/>
  <c r="AI14" i="13"/>
  <c r="AM14" i="13"/>
  <c r="AQ14" i="13"/>
  <c r="AU14" i="13"/>
  <c r="AY14" i="13"/>
  <c r="BC14" i="13"/>
  <c r="AB14" i="13"/>
  <c r="AF14" i="13"/>
  <c r="AJ14" i="13"/>
  <c r="AN14" i="13"/>
  <c r="AR14" i="13"/>
  <c r="AV14" i="13"/>
  <c r="AZ14" i="13"/>
  <c r="BC16" i="7"/>
  <c r="AS16" i="7"/>
  <c r="AG16" i="7"/>
  <c r="BD16" i="7"/>
  <c r="AR16" i="7"/>
  <c r="AF16" i="7"/>
  <c r="AQ20" i="11"/>
  <c r="AG20" i="11"/>
  <c r="AJ20" i="11"/>
  <c r="AZ20" i="11"/>
  <c r="BA17" i="11"/>
  <c r="AY17" i="11"/>
  <c r="AN17" i="11"/>
  <c r="BD17" i="11"/>
  <c r="AB16" i="11"/>
  <c r="AF16" i="11"/>
  <c r="AJ16" i="11"/>
  <c r="AN16" i="11"/>
  <c r="AR16" i="11"/>
  <c r="AV16" i="11"/>
  <c r="AZ16" i="11"/>
  <c r="BD16" i="11"/>
  <c r="AC16" i="11"/>
  <c r="AG16" i="11"/>
  <c r="AK16" i="11"/>
  <c r="AO16" i="11"/>
  <c r="AS16" i="11"/>
  <c r="AW16" i="11"/>
  <c r="AB21" i="12"/>
  <c r="AF21" i="12"/>
  <c r="AJ21" i="12"/>
  <c r="AN21" i="12"/>
  <c r="AR21" i="12"/>
  <c r="AV21" i="12"/>
  <c r="AZ21" i="12"/>
  <c r="BD21" i="12"/>
  <c r="AC21" i="12"/>
  <c r="AG21" i="12"/>
  <c r="AK21" i="12"/>
  <c r="AO21" i="12"/>
  <c r="AS21" i="12"/>
  <c r="AW21" i="12"/>
  <c r="AL19" i="12"/>
  <c r="BB19" i="12"/>
  <c r="AM19" i="12"/>
  <c r="BC19" i="12"/>
  <c r="AC17" i="12"/>
  <c r="AG17" i="12"/>
  <c r="AK17" i="12"/>
  <c r="AO17" i="12"/>
  <c r="AS17" i="12"/>
  <c r="AW17" i="12"/>
  <c r="BA17" i="12"/>
  <c r="Z17" i="12"/>
  <c r="AD17" i="12"/>
  <c r="AH17" i="12"/>
  <c r="AL17" i="12"/>
  <c r="AP17" i="12"/>
  <c r="AT17" i="12"/>
  <c r="AX17" i="12"/>
  <c r="Z16" i="12"/>
  <c r="AD16" i="12"/>
  <c r="AH16" i="12"/>
  <c r="AL16" i="12"/>
  <c r="AP16" i="12"/>
  <c r="AT16" i="12"/>
  <c r="AX16" i="12"/>
  <c r="BB16" i="12"/>
  <c r="AA16" i="12"/>
  <c r="AE16" i="12"/>
  <c r="AI16" i="12"/>
  <c r="AM16" i="12"/>
  <c r="AQ16" i="12"/>
  <c r="AU16" i="12"/>
  <c r="AY16" i="12"/>
  <c r="AK14" i="12"/>
  <c r="BA14" i="12"/>
  <c r="AL14" i="12"/>
  <c r="BB14" i="12"/>
  <c r="AG22" i="13"/>
  <c r="AW22" i="13"/>
  <c r="AH22" i="13"/>
  <c r="AX22" i="13"/>
  <c r="AA17" i="13"/>
  <c r="AE17" i="13"/>
  <c r="AI17" i="13"/>
  <c r="AM17" i="13"/>
  <c r="AQ17" i="13"/>
  <c r="AW17" i="13"/>
  <c r="BA17" i="13"/>
  <c r="AB17" i="13"/>
  <c r="AH17" i="13"/>
  <c r="AL17" i="13"/>
  <c r="AT17" i="13"/>
  <c r="BB17" i="13"/>
  <c r="AZ20" i="7"/>
  <c r="AN20" i="7"/>
  <c r="AB20" i="7"/>
  <c r="AW20" i="7"/>
  <c r="AO20" i="7"/>
  <c r="AG20" i="7"/>
  <c r="BD20" i="7"/>
  <c r="AF20" i="7"/>
  <c r="AY20" i="7"/>
  <c r="AQ20" i="7"/>
  <c r="AI20" i="7"/>
  <c r="AA20" i="7"/>
  <c r="BB20" i="7"/>
  <c r="AT20" i="7"/>
  <c r="AL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V19" i="12"/>
  <c r="BD19" i="12"/>
  <c r="AG19" i="12"/>
  <c r="AO19" i="12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B22" i="13"/>
  <c r="AJ22" i="13"/>
  <c r="AR22" i="13"/>
  <c r="AZ22" i="13"/>
  <c r="AU17" i="13"/>
  <c r="BC17" i="13"/>
  <c r="AF17" i="13"/>
  <c r="AN17" i="13"/>
  <c r="AV17" i="13"/>
  <c r="BD17" i="13"/>
  <c r="AD21" i="11"/>
  <c r="Z19" i="12"/>
  <c r="AH19" i="12"/>
  <c r="AP19" i="12"/>
  <c r="AX19" i="12"/>
  <c r="AA19" i="12"/>
  <c r="AI19" i="12"/>
  <c r="AQ19" i="12"/>
  <c r="AY19" i="12"/>
  <c r="AG14" i="12"/>
  <c r="AO14" i="12"/>
  <c r="AW14" i="12"/>
  <c r="Z14" i="12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C19" i="12"/>
  <c r="AK19" i="12"/>
  <c r="AS19" i="12"/>
  <c r="AA14" i="12"/>
  <c r="AI14" i="12"/>
  <c r="AQ14" i="12"/>
  <c r="AY14" i="12"/>
  <c r="AB14" i="12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AI23" i="13" l="1"/>
  <c r="G23" i="9" s="1"/>
  <c r="AG23" i="12"/>
  <c r="F21" i="9" s="1"/>
  <c r="AP23" i="12"/>
  <c r="F31" i="9" s="1"/>
  <c r="AO23" i="13"/>
  <c r="G30" i="9" s="1"/>
  <c r="AJ23" i="12"/>
  <c r="F24" i="9" s="1"/>
  <c r="AW23" i="12"/>
  <c r="F39" i="9" s="1"/>
  <c r="BD23" i="13"/>
  <c r="AB23" i="13"/>
  <c r="G16" i="9" s="1"/>
  <c r="AP23" i="13"/>
  <c r="G31" i="9" s="1"/>
  <c r="AQ23" i="12"/>
  <c r="F32" i="9" s="1"/>
  <c r="AC23" i="13"/>
  <c r="G17" i="9" s="1"/>
  <c r="BD23" i="11"/>
  <c r="AS23" i="12"/>
  <c r="F34" i="9" s="1"/>
  <c r="AK23" i="13"/>
  <c r="G25" i="9" s="1"/>
  <c r="BC23" i="12"/>
  <c r="F45" i="9" s="1"/>
  <c r="AA23" i="12"/>
  <c r="F15" i="9" s="1"/>
  <c r="Z23" i="12"/>
  <c r="F14" i="9" s="1"/>
  <c r="AR23" i="13"/>
  <c r="G33" i="9" s="1"/>
  <c r="AQ23" i="13"/>
  <c r="G32" i="9" s="1"/>
  <c r="AA23" i="13"/>
  <c r="G15" i="9" s="1"/>
  <c r="AS23" i="13"/>
  <c r="G34" i="9" s="1"/>
  <c r="Z23" i="13"/>
  <c r="G14" i="9" s="1"/>
  <c r="BA23" i="12"/>
  <c r="F43" i="9" s="1"/>
  <c r="AZ23" i="12"/>
  <c r="F42" i="9" s="1"/>
  <c r="AE23" i="11"/>
  <c r="E19" i="9" s="1"/>
  <c r="AR23" i="12"/>
  <c r="F33" i="9" s="1"/>
  <c r="AB23" i="12"/>
  <c r="F16" i="9" s="1"/>
  <c r="AD23" i="13"/>
  <c r="G18" i="9" s="1"/>
  <c r="AW23" i="13"/>
  <c r="G39" i="9" s="1"/>
  <c r="AY23" i="12"/>
  <c r="F41" i="9" s="1"/>
  <c r="AI23" i="12"/>
  <c r="F23" i="9" s="1"/>
  <c r="AX23" i="12"/>
  <c r="F40" i="9" s="1"/>
  <c r="AH23" i="12"/>
  <c r="F22" i="9" s="1"/>
  <c r="AK23" i="12"/>
  <c r="F25" i="9" s="1"/>
  <c r="AC23" i="12"/>
  <c r="F17" i="9" s="1"/>
  <c r="AZ23" i="13"/>
  <c r="G42" i="9" s="1"/>
  <c r="AJ23" i="13"/>
  <c r="G24" i="9" s="1"/>
  <c r="AY23" i="13"/>
  <c r="G41" i="9" s="1"/>
  <c r="AX23" i="13"/>
  <c r="G40" i="9" s="1"/>
  <c r="AG23" i="13"/>
  <c r="G21" i="9" s="1"/>
  <c r="AH23" i="13"/>
  <c r="G22" i="9" s="1"/>
  <c r="BA23" i="13"/>
  <c r="G43" i="9" s="1"/>
  <c r="AJ23" i="11"/>
  <c r="E24" i="9" s="1"/>
  <c r="AN23" i="11"/>
  <c r="BC23" i="11"/>
  <c r="E45" i="9" s="1"/>
  <c r="AG23" i="11"/>
  <c r="E21" i="9" s="1"/>
  <c r="AC23" i="11"/>
  <c r="E17" i="9" s="1"/>
  <c r="AO23" i="11"/>
  <c r="E30" i="9" s="1"/>
  <c r="AN23" i="13"/>
  <c r="BC23" i="13"/>
  <c r="G45" i="9" s="1"/>
  <c r="AT23" i="13"/>
  <c r="G35" i="9" s="1"/>
  <c r="AO23" i="12"/>
  <c r="F30" i="9" s="1"/>
  <c r="AU23" i="12"/>
  <c r="F36" i="9" s="1"/>
  <c r="AE23" i="12"/>
  <c r="F19" i="9" s="1"/>
  <c r="AI23" i="11"/>
  <c r="E23" i="9" s="1"/>
  <c r="BC23" i="7"/>
  <c r="D45" i="9" s="1"/>
  <c r="AM23" i="7"/>
  <c r="D27" i="9" s="1"/>
  <c r="AV23" i="13"/>
  <c r="G38" i="9" s="1"/>
  <c r="AF23" i="13"/>
  <c r="G20" i="9" s="1"/>
  <c r="AU23" i="13"/>
  <c r="G36" i="9" s="1"/>
  <c r="AV23" i="12"/>
  <c r="F38" i="9" s="1"/>
  <c r="AF23" i="12"/>
  <c r="F20" i="9" s="1"/>
  <c r="BD23" i="12"/>
  <c r="AN23" i="12"/>
  <c r="BB23" i="13"/>
  <c r="G44" i="9" s="1"/>
  <c r="AL23" i="13"/>
  <c r="G26" i="9" s="1"/>
  <c r="AM23" i="13"/>
  <c r="G27" i="9" s="1"/>
  <c r="AE23" i="13"/>
  <c r="G19" i="9" s="1"/>
  <c r="BB23" i="12"/>
  <c r="F44" i="9" s="1"/>
  <c r="AT23" i="12"/>
  <c r="F35" i="9" s="1"/>
  <c r="AL23" i="12"/>
  <c r="F26" i="9" s="1"/>
  <c r="AD23" i="12"/>
  <c r="F18" i="9" s="1"/>
  <c r="AM23" i="12"/>
  <c r="F27" i="9" s="1"/>
  <c r="AZ23" i="11"/>
  <c r="E42" i="9" s="1"/>
  <c r="BA23" i="11"/>
  <c r="E43" i="9" s="1"/>
  <c r="AX23" i="11"/>
  <c r="E40" i="9" s="1"/>
  <c r="AB23" i="11"/>
  <c r="E16" i="9" s="1"/>
  <c r="AY23" i="7"/>
  <c r="D41" i="9" s="1"/>
  <c r="AI23" i="7"/>
  <c r="D23" i="9" s="1"/>
  <c r="AU23" i="7"/>
  <c r="D36" i="9" s="1"/>
  <c r="AQ23" i="7"/>
  <c r="D32" i="9" s="1"/>
  <c r="AE23" i="7"/>
  <c r="D19" i="9" s="1"/>
  <c r="AA23" i="7"/>
  <c r="D15" i="9" s="1"/>
  <c r="AY23" i="11"/>
  <c r="E41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S23" i="11"/>
  <c r="E34" i="9" s="1"/>
  <c r="BD23" i="7"/>
  <c r="AV23" i="7"/>
  <c r="D38" i="9" s="1"/>
  <c r="AN23" i="7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AH23" i="11"/>
  <c r="E22" i="9" s="1"/>
  <c r="AA23" i="11"/>
  <c r="E15" i="9" s="1"/>
  <c r="AR23" i="11"/>
  <c r="E33" i="9" s="1"/>
  <c r="AQ23" i="11"/>
  <c r="E32" i="9" s="1"/>
  <c r="AP23" i="11"/>
  <c r="E31" i="9" s="1"/>
  <c r="Z23" i="11"/>
  <c r="E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M23" i="9" l="1"/>
  <c r="N23" i="9" s="1"/>
  <c r="A23" i="9" s="1"/>
  <c r="P23" i="9" s="1"/>
  <c r="M18" i="9"/>
  <c r="N18" i="9" s="1"/>
  <c r="A18" i="9" s="1"/>
  <c r="P18" i="9" s="1"/>
  <c r="M30" i="9"/>
  <c r="N30" i="9" s="1"/>
  <c r="A30" i="9" s="1"/>
  <c r="P30" i="9" s="1"/>
  <c r="M41" i="9"/>
  <c r="N41" i="9" s="1"/>
  <c r="A41" i="9" s="1"/>
  <c r="P41" i="9" s="1"/>
  <c r="M34" i="9"/>
  <c r="N34" i="9" s="1"/>
  <c r="A34" i="9" s="1"/>
  <c r="P34" i="9" s="1"/>
  <c r="M17" i="9"/>
  <c r="N17" i="9" s="1"/>
  <c r="A17" i="9" s="1"/>
  <c r="P17" i="9" s="1"/>
  <c r="M27" i="9"/>
  <c r="N27" i="9" s="1"/>
  <c r="A27" i="9" s="1"/>
  <c r="P27" i="9" s="1"/>
  <c r="M21" i="9"/>
  <c r="N21" i="9" s="1"/>
  <c r="A21" i="9" s="1"/>
  <c r="P21" i="9" s="1"/>
  <c r="M36" i="9"/>
  <c r="N36" i="9" s="1"/>
  <c r="A36" i="9" s="1"/>
  <c r="P36" i="9" s="1"/>
  <c r="M14" i="9"/>
  <c r="N14" i="9" s="1"/>
  <c r="A14" i="9" s="1"/>
  <c r="P14" i="9" s="1"/>
  <c r="M42" i="9"/>
  <c r="N42" i="9" s="1"/>
  <c r="A42" i="9" s="1"/>
  <c r="P42" i="9" s="1"/>
  <c r="M16" i="9"/>
  <c r="N16" i="9" s="1"/>
  <c r="A16" i="9" s="1"/>
  <c r="P16" i="9" s="1"/>
  <c r="M33" i="9"/>
  <c r="N33" i="9" s="1"/>
  <c r="A33" i="9" s="1"/>
  <c r="P33" i="9" s="1"/>
  <c r="M45" i="9"/>
  <c r="N45" i="9" s="1"/>
  <c r="A45" i="9" s="1"/>
  <c r="P45" i="9" s="1"/>
  <c r="M40" i="9"/>
  <c r="N40" i="9" s="1"/>
  <c r="A40" i="9" s="1"/>
  <c r="P40" i="9" s="1"/>
  <c r="M38" i="9"/>
  <c r="N38" i="9" s="1"/>
  <c r="A38" i="9" s="1"/>
  <c r="P38" i="9" s="1"/>
  <c r="M39" i="9"/>
  <c r="N39" i="9" s="1"/>
  <c r="A39" i="9" s="1"/>
  <c r="P39" i="9" s="1"/>
  <c r="M15" i="9"/>
  <c r="N15" i="9" s="1"/>
  <c r="A15" i="9" s="1"/>
  <c r="P15" i="9" s="1"/>
  <c r="M24" i="9"/>
  <c r="N24" i="9" s="1"/>
  <c r="A24" i="9" s="1"/>
  <c r="P24" i="9" s="1"/>
  <c r="M43" i="9"/>
  <c r="N43" i="9" s="1"/>
  <c r="A43" i="9" s="1"/>
  <c r="P43" i="9" s="1"/>
  <c r="M28" i="9"/>
  <c r="M46" i="9"/>
  <c r="M19" i="9"/>
  <c r="N19" i="9" s="1"/>
  <c r="A19" i="9" s="1"/>
  <c r="P19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44" i="9"/>
  <c r="N44" i="9" s="1"/>
  <c r="A44" i="9" s="1"/>
  <c r="P44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N46" i="9" l="1"/>
  <c r="N28" i="9"/>
  <c r="A28" i="9"/>
  <c r="P46" i="9" l="1"/>
  <c r="P28" i="9"/>
  <c r="P53" i="9" l="1"/>
  <c r="A50" i="9" s="1"/>
  <c r="A52" i="9" l="1"/>
</calcChain>
</file>

<file path=xl/sharedStrings.xml><?xml version="1.0" encoding="utf-8"?>
<sst xmlns="http://schemas.openxmlformats.org/spreadsheetml/2006/main" count="300" uniqueCount="84">
  <si>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</si>
  <si>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</si>
  <si>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</si>
  <si>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</si>
  <si>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</si>
  <si>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</si>
  <si>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</si>
  <si>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</si>
  <si>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</si>
  <si>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</si>
  <si>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</si>
  <si>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</si>
  <si>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</si>
  <si>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</si>
  <si>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</si>
  <si>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</si>
  <si>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</si>
  <si>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</si>
  <si>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</si>
  <si>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</si>
  <si>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</si>
  <si>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</si>
  <si>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</si>
  <si>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</si>
  <si>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</si>
  <si>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</si>
  <si>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</si>
  <si>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</si>
  <si>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</si>
  <si>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</si>
  <si>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</si>
  <si>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</si>
  <si>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</si>
  <si>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</si>
  <si>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</si>
  <si>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</si>
  <si>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</si>
  <si>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</si>
  <si>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</si>
  <si>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</si>
  <si>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</si>
  <si>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</si>
  <si>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</si>
  <si>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</si>
  <si>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</si>
  <si>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</si>
  <si>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</si>
  <si>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</si>
  <si>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</si>
  <si>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</si>
  <si>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</si>
  <si>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</si>
  <si>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</si>
  <si>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</si>
  <si>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</si>
  <si>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</si>
  <si>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</si>
  <si>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</si>
  <si>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</si>
  <si>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</si>
  <si>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</si>
  <si>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</si>
  <si>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</si>
  <si>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</si>
  <si>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</si>
  <si>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</si>
  <si>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</si>
  <si>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</si>
  <si>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</si>
  <si>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FIRST SEMESTER-S.Y. 2017-2018</t>
  </si>
  <si>
    <t>SECOND SEMESTER-S.Y. 2017-2018</t>
  </si>
  <si>
    <t>Work Immersion/Research/Career Advocacy/Culminating Activity    i.e. Business Enterprise Simulation</t>
  </si>
  <si>
    <t>ACADEMIC TRACK-STEM STRAND</t>
  </si>
  <si>
    <t>General Chemistry 2</t>
  </si>
  <si>
    <t xml:space="preserve">Pre-Calculus </t>
  </si>
  <si>
    <t xml:space="preserve">Basic Calculus </t>
  </si>
  <si>
    <t xml:space="preserve">General Biology 1 </t>
  </si>
  <si>
    <t xml:space="preserve">General Biology 2 </t>
  </si>
  <si>
    <t xml:space="preserve">General Physics 1 </t>
  </si>
  <si>
    <t xml:space="preserve">General Physics 2 </t>
  </si>
  <si>
    <t xml:space="preserve">General Chemistry 1 </t>
  </si>
  <si>
    <t>Creative Writing/Malikhaing Pagsulat</t>
  </si>
  <si>
    <t>Earth Science</t>
  </si>
  <si>
    <t>Disaster Readiness and Risk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</si>
</sst>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1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E29"/>
  <sheetViews>
    <sheetView tabSelected="1" zoomScale="120" zoomScaleNormal="120" workbookViewId="0">
      <selection activeCell="I14" sqref="I14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</cols>
  <sheetData>
    <row r="1" spans="1:56" ht="18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3" t="s">
        <v>20</v>
      </c>
      <c r="B4" s="73"/>
      <c r="C4" s="73"/>
      <c r="D4" s="73"/>
      <c r="E4" s="73"/>
      <c r="F4" s="73"/>
      <c r="G4" s="73"/>
      <c r="H4" s="73"/>
      <c r="I4" s="7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4" t="s">
        <v>21</v>
      </c>
      <c r="B5" s="74"/>
      <c r="C5" s="74"/>
      <c r="D5" s="74"/>
      <c r="E5" s="74"/>
      <c r="F5" s="74"/>
      <c r="G5" s="74"/>
      <c r="H5" s="74"/>
      <c r="I5" s="74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5"/>
      <c r="B6" s="75"/>
      <c r="C6" s="75"/>
      <c r="D6" s="75"/>
      <c r="E6" s="75"/>
      <c r="F6" s="75"/>
      <c r="G6" s="75"/>
      <c r="H6" s="75"/>
      <c r="I6" s="7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76" t="s">
        <v>23</v>
      </c>
      <c r="B7" s="76"/>
      <c r="C7" s="76"/>
      <c r="D7" s="76"/>
      <c r="E7" s="76"/>
      <c r="F7" s="76"/>
      <c r="G7" s="76"/>
      <c r="H7" s="76"/>
      <c r="I7" s="7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77" t="str">
        <f>'List of Specializations'!A2</f>
        <v>ACADEMIC TRACK-STEM STRAND</v>
      </c>
      <c r="B8" s="77"/>
      <c r="C8" s="77"/>
      <c r="D8" s="77"/>
      <c r="E8" s="77"/>
      <c r="F8" s="77"/>
      <c r="G8" s="77"/>
      <c r="H8" s="77"/>
      <c r="I8" s="7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8" t="s">
        <v>32</v>
      </c>
      <c r="B9" s="78"/>
      <c r="C9" s="78"/>
      <c r="D9" s="78"/>
      <c r="E9" s="78"/>
      <c r="F9" s="78"/>
      <c r="G9" s="78"/>
      <c r="H9" s="78"/>
      <c r="I9" s="7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6" t="s">
        <v>0</v>
      </c>
      <c r="B10" s="67"/>
      <c r="C10" s="79" t="s">
        <v>22</v>
      </c>
      <c r="D10" s="80"/>
      <c r="E10" s="80"/>
      <c r="F10" s="80"/>
      <c r="G10" s="81"/>
      <c r="H10" s="82" t="s">
        <v>9</v>
      </c>
      <c r="I10" s="82" t="s">
        <v>10</v>
      </c>
    </row>
    <row r="11" spans="1:56" ht="18.75" customHeight="1" thickBot="1">
      <c r="A11" s="66"/>
      <c r="B11" s="67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3"/>
      <c r="I11" s="83"/>
    </row>
    <row r="12" spans="1:56" ht="26.25" customHeight="1">
      <c r="A12" s="48">
        <v>0.3125</v>
      </c>
      <c r="B12" s="49">
        <v>0.32291666666666669</v>
      </c>
      <c r="C12" s="63" t="s">
        <v>31</v>
      </c>
      <c r="D12" s="64"/>
      <c r="E12" s="64"/>
      <c r="F12" s="64"/>
      <c r="G12" s="65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0">
        <v>0.32291666666666669</v>
      </c>
      <c r="B13" s="51">
        <v>0.36458333333333331</v>
      </c>
      <c r="C13" s="27" t="s">
        <v>63</v>
      </c>
      <c r="D13" s="27" t="s">
        <v>63</v>
      </c>
      <c r="E13" s="27" t="s">
        <v>63</v>
      </c>
      <c r="F13" s="27"/>
      <c r="G13" s="27" t="s">
        <v>63</v>
      </c>
      <c r="H13" s="23"/>
      <c r="I13" s="2"/>
      <c r="L13">
        <f>IF(C13="",0,1)</f>
        <v>1</v>
      </c>
      <c r="M13">
        <f>IF(D13="",0,1)</f>
        <v>1</v>
      </c>
      <c r="N13">
        <f t="shared" ref="N13:P13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6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6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6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6</v>
      </c>
      <c r="W13" s="19">
        <f>SUM(R13:V13)</f>
        <v>24</v>
      </c>
      <c r="X13" s="19">
        <f>W13/4</f>
        <v>6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6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0">
        <v>0.36458333333333331</v>
      </c>
      <c r="B14" s="51">
        <v>0.40625</v>
      </c>
      <c r="C14" s="27" t="s">
        <v>55</v>
      </c>
      <c r="D14" s="27" t="s">
        <v>55</v>
      </c>
      <c r="E14" s="27" t="s">
        <v>55</v>
      </c>
      <c r="F14" s="27"/>
      <c r="G14" s="27" t="s">
        <v>55</v>
      </c>
      <c r="H14" s="23"/>
      <c r="I14" s="2"/>
      <c r="L14">
        <f t="shared" ref="L14:L22" si="2">IF(C14="",0,1)</f>
        <v>1</v>
      </c>
      <c r="M14">
        <f t="shared" ref="M14:M22" si="3">IF(D14="",0,1)</f>
        <v>1</v>
      </c>
      <c r="N14">
        <f t="shared" ref="N14:N22" si="4">IF(E14="",0,1)</f>
        <v>1</v>
      </c>
      <c r="O14">
        <f t="shared" ref="O14:O22" si="5">IF(F14="",0,1)</f>
        <v>0</v>
      </c>
      <c r="P14">
        <f t="shared" ref="P14:P22" si="6">IF(G14="",0,1)</f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9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9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9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9</v>
      </c>
      <c r="W14" s="19">
        <f t="shared" ref="W14:W22" si="7">SUM(R14:V14)</f>
        <v>36</v>
      </c>
      <c r="X14" s="19">
        <f t="shared" ref="X14:X22" si="8">W14/4</f>
        <v>9</v>
      </c>
      <c r="Z14" s="28">
        <f>IF($X$14=Z12,Z12,0)</f>
        <v>0</v>
      </c>
      <c r="AA14" s="28">
        <f t="shared" ref="AA14:BD14" si="9">IF($X$14=AA12,AA12,0)</f>
        <v>0</v>
      </c>
      <c r="AB14" s="28">
        <f t="shared" si="9"/>
        <v>0</v>
      </c>
      <c r="AC14" s="28">
        <f t="shared" si="9"/>
        <v>0</v>
      </c>
      <c r="AD14" s="28">
        <f t="shared" si="9"/>
        <v>0</v>
      </c>
      <c r="AE14" s="28">
        <f t="shared" si="9"/>
        <v>0</v>
      </c>
      <c r="AF14" s="28">
        <f t="shared" si="9"/>
        <v>0</v>
      </c>
      <c r="AG14" s="28">
        <f t="shared" si="9"/>
        <v>0</v>
      </c>
      <c r="AH14" s="28">
        <f t="shared" si="9"/>
        <v>9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</row>
    <row r="15" spans="1:56" ht="26.25" customHeight="1">
      <c r="A15" s="50">
        <v>0.40625</v>
      </c>
      <c r="B15" s="51">
        <v>0.41666666666666669</v>
      </c>
      <c r="C15" s="60" t="s">
        <v>30</v>
      </c>
      <c r="D15" s="60"/>
      <c r="E15" s="60"/>
      <c r="F15" s="60"/>
      <c r="G15" s="60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0">
        <v>0.41666666666666669</v>
      </c>
      <c r="B16" s="51">
        <v>0.45833333333333331</v>
      </c>
      <c r="C16" s="27" t="s">
        <v>41</v>
      </c>
      <c r="D16" s="27" t="s">
        <v>41</v>
      </c>
      <c r="E16" s="27" t="s">
        <v>41</v>
      </c>
      <c r="F16" s="27" t="s">
        <v>41</v>
      </c>
      <c r="G16" s="27" t="s">
        <v>58</v>
      </c>
      <c r="H16" s="23"/>
      <c r="I16" s="2"/>
      <c r="L16">
        <f t="shared" si="2"/>
        <v>1</v>
      </c>
      <c r="M16">
        <f t="shared" si="3"/>
        <v>1</v>
      </c>
      <c r="N16">
        <f t="shared" si="4"/>
        <v>1</v>
      </c>
      <c r="O16">
        <f t="shared" si="5"/>
        <v>1</v>
      </c>
      <c r="P16">
        <f t="shared" si="6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7"/>
        <v>4</v>
      </c>
      <c r="X16" s="19">
        <f t="shared" si="8"/>
        <v>1</v>
      </c>
      <c r="Z16" s="28">
        <f>IF($X$16=Z12,Z12,0)</f>
        <v>1</v>
      </c>
      <c r="AA16" s="28">
        <f t="shared" ref="AA16:BD16" si="10">IF($X$16=AA12,AA12,0)</f>
        <v>0</v>
      </c>
      <c r="AB16" s="28">
        <f t="shared" si="10"/>
        <v>0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0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</row>
    <row r="17" spans="1:56" ht="26.25" customHeight="1">
      <c r="A17" s="50">
        <v>0.45833333333333331</v>
      </c>
      <c r="B17" s="51">
        <v>0.5</v>
      </c>
      <c r="C17" s="27" t="s">
        <v>60</v>
      </c>
      <c r="D17" s="27" t="s">
        <v>60</v>
      </c>
      <c r="E17" s="27" t="s">
        <v>60</v>
      </c>
      <c r="F17" s="27" t="s">
        <v>60</v>
      </c>
      <c r="G17" s="27"/>
      <c r="H17" s="23"/>
      <c r="I17" s="2"/>
      <c r="L17">
        <f t="shared" si="2"/>
        <v>1</v>
      </c>
      <c r="M17">
        <f t="shared" si="3"/>
        <v>1</v>
      </c>
      <c r="N17">
        <f t="shared" si="4"/>
        <v>1</v>
      </c>
      <c r="O17">
        <f t="shared" si="5"/>
        <v>1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3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3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3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3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7"/>
        <v>12</v>
      </c>
      <c r="X17" s="19">
        <f t="shared" si="8"/>
        <v>3</v>
      </c>
      <c r="Z17" s="28">
        <f>IF($X$17=Z12,Z12,0)</f>
        <v>0</v>
      </c>
      <c r="AA17" s="28">
        <f t="shared" ref="AA17:BD17" si="11">IF($X$17=AA12,AA12,0)</f>
        <v>0</v>
      </c>
      <c r="AB17" s="28">
        <f t="shared" si="11"/>
        <v>3</v>
      </c>
      <c r="AC17" s="28">
        <f t="shared" si="11"/>
        <v>0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</row>
    <row r="18" spans="1:56" ht="26.25" customHeight="1">
      <c r="A18" s="50">
        <v>0.5</v>
      </c>
      <c r="B18" s="51">
        <v>4.1666666666666664E-2</v>
      </c>
      <c r="C18" s="61" t="s">
        <v>33</v>
      </c>
      <c r="D18" s="61"/>
      <c r="E18" s="61"/>
      <c r="F18" s="61"/>
      <c r="G18" s="61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0">
        <v>4.1666666666666664E-2</v>
      </c>
      <c r="B19" s="51">
        <v>8.3333333333333329E-2</v>
      </c>
      <c r="C19" s="27" t="s">
        <v>42</v>
      </c>
      <c r="D19" s="27" t="s">
        <v>42</v>
      </c>
      <c r="E19" s="27" t="s">
        <v>42</v>
      </c>
      <c r="F19" s="27" t="s">
        <v>42</v>
      </c>
      <c r="G19" s="27"/>
      <c r="H19" s="23"/>
      <c r="I19" s="2"/>
      <c r="L19">
        <f t="shared" si="2"/>
        <v>1</v>
      </c>
      <c r="M19">
        <f t="shared" si="3"/>
        <v>1</v>
      </c>
      <c r="N19">
        <f t="shared" si="4"/>
        <v>1</v>
      </c>
      <c r="O19">
        <f t="shared" si="5"/>
        <v>1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7"/>
        <v>8</v>
      </c>
      <c r="X19" s="19">
        <f t="shared" si="8"/>
        <v>2</v>
      </c>
      <c r="Z19" s="28">
        <f>IF($X$19=Z12,Z12,0)</f>
        <v>0</v>
      </c>
      <c r="AA19" s="28">
        <f t="shared" ref="AA19:BD19" si="12">IF($X$19=AA12,AA12,0)</f>
        <v>2</v>
      </c>
      <c r="AB19" s="28">
        <f t="shared" si="12"/>
        <v>0</v>
      </c>
      <c r="AC19" s="28">
        <f t="shared" si="12"/>
        <v>0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</row>
    <row r="20" spans="1:56" ht="26.25" customHeight="1">
      <c r="A20" s="50">
        <v>8.3333333333333329E-2</v>
      </c>
      <c r="B20" s="51">
        <v>0.125</v>
      </c>
      <c r="C20" s="27" t="s">
        <v>61</v>
      </c>
      <c r="D20" s="27" t="s">
        <v>61</v>
      </c>
      <c r="E20" s="27" t="s">
        <v>61</v>
      </c>
      <c r="F20" s="27" t="s">
        <v>61</v>
      </c>
      <c r="G20" s="27"/>
      <c r="H20" s="23"/>
      <c r="I20" s="2"/>
      <c r="L20">
        <f t="shared" si="2"/>
        <v>1</v>
      </c>
      <c r="M20">
        <f t="shared" si="3"/>
        <v>1</v>
      </c>
      <c r="N20">
        <f t="shared" si="4"/>
        <v>1</v>
      </c>
      <c r="O20">
        <f t="shared" si="5"/>
        <v>1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4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4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4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4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7"/>
        <v>16</v>
      </c>
      <c r="X20" s="19">
        <f t="shared" si="8"/>
        <v>4</v>
      </c>
      <c r="Z20" s="28">
        <f>IF($X$20=Z12,Z12,0)</f>
        <v>0</v>
      </c>
      <c r="AA20" s="28">
        <f t="shared" ref="AA20:BD20" si="13">IF($X$20=AA12,AA12,0)</f>
        <v>0</v>
      </c>
      <c r="AB20" s="28">
        <f t="shared" si="13"/>
        <v>0</v>
      </c>
      <c r="AC20" s="28">
        <f t="shared" si="13"/>
        <v>4</v>
      </c>
      <c r="AD20" s="28">
        <f t="shared" si="13"/>
        <v>0</v>
      </c>
      <c r="AE20" s="28">
        <f t="shared" si="13"/>
        <v>0</v>
      </c>
      <c r="AF20" s="28">
        <f t="shared" si="13"/>
        <v>0</v>
      </c>
      <c r="AG20" s="28">
        <f t="shared" si="13"/>
        <v>0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</row>
    <row r="21" spans="1:56" ht="26.25" customHeight="1">
      <c r="A21" s="50">
        <v>0.125</v>
      </c>
      <c r="B21" s="51">
        <v>0.16666666666666666</v>
      </c>
      <c r="C21" s="27" t="s">
        <v>62</v>
      </c>
      <c r="D21" s="27" t="s">
        <v>62</v>
      </c>
      <c r="E21" s="27" t="s">
        <v>62</v>
      </c>
      <c r="F21" s="27" t="s">
        <v>62</v>
      </c>
      <c r="G21" s="27"/>
      <c r="H21" s="23"/>
      <c r="I21" s="2"/>
      <c r="L21">
        <f t="shared" si="2"/>
        <v>1</v>
      </c>
      <c r="M21">
        <f t="shared" si="3"/>
        <v>1</v>
      </c>
      <c r="N21">
        <f t="shared" si="4"/>
        <v>1</v>
      </c>
      <c r="O21">
        <f t="shared" si="5"/>
        <v>1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5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5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5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5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7"/>
        <v>20</v>
      </c>
      <c r="X21" s="19">
        <f t="shared" si="8"/>
        <v>5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0</v>
      </c>
      <c r="AD21" s="28">
        <f t="shared" si="14"/>
        <v>5</v>
      </c>
      <c r="AE21" s="28">
        <f t="shared" si="14"/>
        <v>0</v>
      </c>
      <c r="AF21" s="28">
        <f t="shared" si="14"/>
        <v>0</v>
      </c>
      <c r="AG21" s="28">
        <f t="shared" si="14"/>
        <v>0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</row>
    <row r="22" spans="1:56" ht="26.25" customHeight="1">
      <c r="A22" s="52">
        <v>0.16666666666666666</v>
      </c>
      <c r="B22" s="53">
        <v>0.20833333333333334</v>
      </c>
      <c r="C22" s="27" t="s">
        <v>65</v>
      </c>
      <c r="D22" s="27" t="s">
        <v>65</v>
      </c>
      <c r="E22" s="27" t="s">
        <v>65</v>
      </c>
      <c r="F22" s="27" t="s">
        <v>65</v>
      </c>
      <c r="G22" s="27"/>
      <c r="H22" s="23"/>
      <c r="I22" s="2"/>
      <c r="L22">
        <f t="shared" si="2"/>
        <v>1</v>
      </c>
      <c r="M22">
        <f t="shared" si="3"/>
        <v>1</v>
      </c>
      <c r="N22">
        <f t="shared" si="4"/>
        <v>1</v>
      </c>
      <c r="O22">
        <f t="shared" si="5"/>
        <v>1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8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8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8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8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7"/>
        <v>32</v>
      </c>
      <c r="X22" s="19">
        <f t="shared" si="8"/>
        <v>8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0</v>
      </c>
      <c r="AE22" s="28">
        <f t="shared" si="15"/>
        <v>0</v>
      </c>
      <c r="AF22" s="28">
        <f t="shared" si="15"/>
        <v>0</v>
      </c>
      <c r="AG22" s="28">
        <f t="shared" si="15"/>
        <v>8</v>
      </c>
      <c r="AH22" s="28">
        <f t="shared" si="15"/>
        <v>0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</row>
    <row r="23" spans="1:56" ht="26.25" customHeight="1">
      <c r="A23" s="68" t="s">
        <v>16</v>
      </c>
      <c r="B23" s="69"/>
      <c r="C23" s="25">
        <f>L23</f>
        <v>8</v>
      </c>
      <c r="D23" s="25">
        <f t="shared" ref="D23:G23" si="16">M23</f>
        <v>8</v>
      </c>
      <c r="E23" s="25">
        <f t="shared" si="16"/>
        <v>8</v>
      </c>
      <c r="F23" s="25">
        <f t="shared" si="16"/>
        <v>6</v>
      </c>
      <c r="G23" s="25">
        <f t="shared" si="16"/>
        <v>3</v>
      </c>
      <c r="H23" s="12"/>
      <c r="I23" s="12"/>
      <c r="L23">
        <f>SUM(L13:L22)</f>
        <v>8</v>
      </c>
      <c r="M23">
        <f t="shared" ref="M23:P23" si="17">SUM(M13:M22)</f>
        <v>8</v>
      </c>
      <c r="N23">
        <f t="shared" si="17"/>
        <v>8</v>
      </c>
      <c r="O23">
        <f t="shared" si="17"/>
        <v>6</v>
      </c>
      <c r="P23">
        <f t="shared" si="17"/>
        <v>3</v>
      </c>
      <c r="Z23" s="29">
        <f>SUM(Z13:Z22)</f>
        <v>1</v>
      </c>
      <c r="AA23" s="29">
        <f t="shared" ref="AA23:BD23" si="18">SUM(AA13:AA22)</f>
        <v>2</v>
      </c>
      <c r="AB23" s="29">
        <f t="shared" si="18"/>
        <v>3</v>
      </c>
      <c r="AC23" s="29">
        <f t="shared" si="18"/>
        <v>4</v>
      </c>
      <c r="AD23" s="29">
        <f t="shared" si="18"/>
        <v>5</v>
      </c>
      <c r="AE23" s="29">
        <f t="shared" si="18"/>
        <v>6</v>
      </c>
      <c r="AF23" s="29">
        <f t="shared" si="18"/>
        <v>0</v>
      </c>
      <c r="AG23" s="29">
        <f t="shared" si="18"/>
        <v>8</v>
      </c>
      <c r="AH23" s="29">
        <f t="shared" si="18"/>
        <v>9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</row>
    <row r="24" spans="1:56" ht="15.75" customHeight="1">
      <c r="A24" s="62" t="s">
        <v>24</v>
      </c>
      <c r="B24" s="62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8" t="s">
        <v>25</v>
      </c>
      <c r="C25" s="58"/>
      <c r="D25" s="11"/>
      <c r="E25" s="11"/>
      <c r="F25" s="11"/>
      <c r="G25" s="58" t="s">
        <v>28</v>
      </c>
      <c r="H25" s="58"/>
      <c r="I25" s="11"/>
    </row>
    <row r="26" spans="1:56" ht="20.25" customHeight="1">
      <c r="A26" s="11"/>
      <c r="B26" s="59" t="s">
        <v>26</v>
      </c>
      <c r="C26" s="59"/>
      <c r="D26" s="11"/>
      <c r="E26" s="11"/>
      <c r="F26" s="11"/>
      <c r="G26" s="59" t="s">
        <v>29</v>
      </c>
      <c r="H26" s="59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t8klHznyJnPP7XXRMNgUZ+M/bdDev/uAC6WqdQRF2v7MVK7By2q3UXcP+SXJ+oxBtyqo1+DtQJnxxxsEQb7W9w==" saltValue="G9aVgL6kss5TERdzExKVwQ==" spinCount="100000" sheet="1" objects="1" scenarios="1" formatCells="0" formatColumns="0" formatRows="0"/>
  <mergeCells count="22"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  <mergeCell ref="B25:C25"/>
    <mergeCell ref="B26:C26"/>
    <mergeCell ref="G25:H25"/>
    <mergeCell ref="G26:H26"/>
    <mergeCell ref="C15:G15"/>
    <mergeCell ref="C18:G18"/>
    <mergeCell ref="A24:B24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9"/>
  <sheetViews>
    <sheetView topLeftCell="A16" zoomScale="120" zoomScaleNormal="120" workbookViewId="0">
      <selection activeCell="H18" sqref="H18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59" width="0" hidden="1" customWidth="1"/>
  </cols>
  <sheetData>
    <row r="1" spans="1:56" ht="18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8" t="str">
        <f>'Y1FIRST SEMESTER'!A4:I4</f>
        <v>CORDOVA NATIONAL HIGH SCHOOL</v>
      </c>
      <c r="B4" s="88"/>
      <c r="C4" s="88"/>
      <c r="D4" s="88"/>
      <c r="E4" s="88"/>
      <c r="F4" s="88"/>
      <c r="G4" s="88"/>
      <c r="H4" s="88"/>
      <c r="I4" s="8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89" t="str">
        <f>'Y1FIRST SEMESTER'!A5:I5</f>
        <v>Day-as, Cordova, Cebu</v>
      </c>
      <c r="B5" s="89"/>
      <c r="C5" s="89"/>
      <c r="D5" s="89"/>
      <c r="E5" s="89"/>
      <c r="F5" s="89"/>
      <c r="G5" s="89"/>
      <c r="H5" s="89"/>
      <c r="I5" s="89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4"/>
      <c r="B6" s="84"/>
      <c r="C6" s="84"/>
      <c r="D6" s="84"/>
      <c r="E6" s="84"/>
      <c r="F6" s="84"/>
      <c r="G6" s="84"/>
      <c r="H6" s="84"/>
      <c r="I6" s="8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0" t="str">
        <f>'Y1FIRST SEMESTER'!A7:I7</f>
        <v>C  L  A  S  S     P R O G R A M</v>
      </c>
      <c r="B7" s="90"/>
      <c r="C7" s="90"/>
      <c r="D7" s="90"/>
      <c r="E7" s="90"/>
      <c r="F7" s="90"/>
      <c r="G7" s="90"/>
      <c r="H7" s="90"/>
      <c r="I7" s="9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1" t="str">
        <f>'Y1FIRST SEMESTER'!A8:I8</f>
        <v>ACADEMIC TRACK-STEM STRAND</v>
      </c>
      <c r="B8" s="91"/>
      <c r="C8" s="91"/>
      <c r="D8" s="91"/>
      <c r="E8" s="91"/>
      <c r="F8" s="91"/>
      <c r="G8" s="91"/>
      <c r="H8" s="91"/>
      <c r="I8" s="9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8" t="s">
        <v>68</v>
      </c>
      <c r="B9" s="78"/>
      <c r="C9" s="78"/>
      <c r="D9" s="78"/>
      <c r="E9" s="78"/>
      <c r="F9" s="78"/>
      <c r="G9" s="78"/>
      <c r="H9" s="78"/>
      <c r="I9" s="7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6" t="s">
        <v>0</v>
      </c>
      <c r="B10" s="67"/>
      <c r="C10" s="79" t="s">
        <v>22</v>
      </c>
      <c r="D10" s="80"/>
      <c r="E10" s="80"/>
      <c r="F10" s="80"/>
      <c r="G10" s="81"/>
      <c r="H10" s="82" t="s">
        <v>9</v>
      </c>
      <c r="I10" s="82" t="s">
        <v>10</v>
      </c>
    </row>
    <row r="11" spans="1:56" ht="18.75" customHeight="1">
      <c r="A11" s="66"/>
      <c r="B11" s="67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3"/>
      <c r="I11" s="83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3" t="s">
        <v>31</v>
      </c>
      <c r="D12" s="64"/>
      <c r="E12" s="64"/>
      <c r="F12" s="64"/>
      <c r="G12" s="65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51</v>
      </c>
      <c r="D13" s="27" t="s">
        <v>51</v>
      </c>
      <c r="E13" s="27" t="s">
        <v>51</v>
      </c>
      <c r="F13" s="27"/>
      <c r="G13" s="27" t="s">
        <v>51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14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14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14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14</v>
      </c>
      <c r="W13" s="19">
        <f>SUM(R13:V13)</f>
        <v>56</v>
      </c>
      <c r="X13" s="19">
        <f>W13/4</f>
        <v>14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14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6</v>
      </c>
      <c r="D14" s="27" t="s">
        <v>6</v>
      </c>
      <c r="E14" s="27" t="s">
        <v>6</v>
      </c>
      <c r="F14" s="27"/>
      <c r="G14" s="27" t="s">
        <v>6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0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17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17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17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17</v>
      </c>
      <c r="W14" s="19">
        <f t="shared" ref="W14:W22" si="3">SUM(R14:V14)</f>
        <v>68</v>
      </c>
      <c r="X14" s="19">
        <f t="shared" ref="X14:X22" si="4">W14/4</f>
        <v>17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17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0" t="s">
        <v>30</v>
      </c>
      <c r="D15" s="60"/>
      <c r="E15" s="60"/>
      <c r="F15" s="60"/>
      <c r="G15" s="60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82</v>
      </c>
      <c r="D16" s="27" t="s">
        <v>82</v>
      </c>
      <c r="E16" s="27" t="s">
        <v>82</v>
      </c>
      <c r="F16" s="27" t="s">
        <v>82</v>
      </c>
      <c r="G16" s="27" t="s">
        <v>58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40</v>
      </c>
      <c r="X16" s="19">
        <f t="shared" si="4"/>
        <v>10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10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56</v>
      </c>
      <c r="D17" s="27" t="s">
        <v>56</v>
      </c>
      <c r="E17" s="27" t="s">
        <v>56</v>
      </c>
      <c r="F17" s="27" t="s">
        <v>56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12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12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12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12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48</v>
      </c>
      <c r="X17" s="19">
        <f t="shared" si="4"/>
        <v>12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12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1" t="s">
        <v>33</v>
      </c>
      <c r="D18" s="61"/>
      <c r="E18" s="61"/>
      <c r="F18" s="61"/>
      <c r="G18" s="61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83</v>
      </c>
      <c r="D19" s="27" t="s">
        <v>83</v>
      </c>
      <c r="E19" s="27" t="s">
        <v>83</v>
      </c>
      <c r="F19" s="27" t="s">
        <v>83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11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11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11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11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44</v>
      </c>
      <c r="X19" s="19">
        <f t="shared" si="4"/>
        <v>11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11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64</v>
      </c>
      <c r="D20" s="27" t="s">
        <v>64</v>
      </c>
      <c r="E20" s="27" t="s">
        <v>64</v>
      </c>
      <c r="F20" s="27" t="s">
        <v>64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7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7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7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7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28</v>
      </c>
      <c r="X20" s="19">
        <f t="shared" si="4"/>
        <v>7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7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57</v>
      </c>
      <c r="D21" s="27" t="s">
        <v>57</v>
      </c>
      <c r="E21" s="27" t="s">
        <v>57</v>
      </c>
      <c r="F21" s="27" t="s">
        <v>57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13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13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13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13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52</v>
      </c>
      <c r="X21" s="19">
        <f t="shared" si="4"/>
        <v>13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13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 t="s">
        <v>43</v>
      </c>
      <c r="D22" s="27" t="s">
        <v>43</v>
      </c>
      <c r="E22" s="27" t="s">
        <v>43</v>
      </c>
      <c r="F22" s="27" t="s">
        <v>43</v>
      </c>
      <c r="G22" s="27"/>
      <c r="H22" s="23"/>
      <c r="I22" s="2"/>
      <c r="L22">
        <f t="shared" si="2"/>
        <v>1</v>
      </c>
      <c r="M22">
        <f t="shared" si="2"/>
        <v>1</v>
      </c>
      <c r="N22">
        <f t="shared" si="0"/>
        <v>1</v>
      </c>
      <c r="O22">
        <f t="shared" si="0"/>
        <v>1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16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16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16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16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64</v>
      </c>
      <c r="X22" s="19">
        <f t="shared" si="4"/>
        <v>16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16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8" t="s">
        <v>16</v>
      </c>
      <c r="B23" s="69"/>
      <c r="C23" s="25">
        <f>L23</f>
        <v>8</v>
      </c>
      <c r="D23" s="25">
        <f t="shared" ref="D23:G23" si="12">M23</f>
        <v>8</v>
      </c>
      <c r="E23" s="25">
        <f t="shared" si="12"/>
        <v>8</v>
      </c>
      <c r="F23" s="25">
        <f t="shared" si="12"/>
        <v>6</v>
      </c>
      <c r="G23" s="25">
        <f t="shared" si="12"/>
        <v>3</v>
      </c>
      <c r="H23" s="12"/>
      <c r="I23" s="12"/>
      <c r="L23">
        <f>SUM(L13:L22)</f>
        <v>8</v>
      </c>
      <c r="M23">
        <f t="shared" ref="M23:P23" si="13">SUM(M13:M22)</f>
        <v>8</v>
      </c>
      <c r="N23">
        <f t="shared" si="13"/>
        <v>8</v>
      </c>
      <c r="O23">
        <f t="shared" si="13"/>
        <v>6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7</v>
      </c>
      <c r="AG23" s="29">
        <f t="shared" si="14"/>
        <v>0</v>
      </c>
      <c r="AH23" s="29">
        <f t="shared" si="14"/>
        <v>0</v>
      </c>
      <c r="AI23" s="29">
        <f t="shared" si="14"/>
        <v>10</v>
      </c>
      <c r="AJ23" s="29">
        <f t="shared" si="14"/>
        <v>11</v>
      </c>
      <c r="AK23" s="29">
        <f t="shared" si="14"/>
        <v>12</v>
      </c>
      <c r="AL23" s="29">
        <f t="shared" si="14"/>
        <v>13</v>
      </c>
      <c r="AM23" s="29">
        <f t="shared" si="14"/>
        <v>14</v>
      </c>
      <c r="AN23" s="29">
        <f t="shared" si="14"/>
        <v>0</v>
      </c>
      <c r="AO23" s="29">
        <f t="shared" si="14"/>
        <v>16</v>
      </c>
      <c r="AP23" s="29">
        <f t="shared" si="14"/>
        <v>17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2" t="s">
        <v>24</v>
      </c>
      <c r="B24" s="62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8" t="s">
        <v>25</v>
      </c>
      <c r="C25" s="58"/>
      <c r="D25" s="11"/>
      <c r="E25" s="11"/>
      <c r="F25" s="11"/>
      <c r="G25" s="58" t="s">
        <v>28</v>
      </c>
      <c r="H25" s="58"/>
      <c r="I25" s="11"/>
    </row>
    <row r="26" spans="1:56" ht="20.25" customHeight="1">
      <c r="A26" s="11"/>
      <c r="B26" s="59" t="s">
        <v>26</v>
      </c>
      <c r="C26" s="59"/>
      <c r="D26" s="11"/>
      <c r="E26" s="11"/>
      <c r="F26" s="11"/>
      <c r="G26" s="59" t="s">
        <v>29</v>
      </c>
      <c r="H26" s="59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9JkN3TOSFzlbWNgg83wLihbu66JFGGnsGfn56uHRl/zD7Yevm4sohLaMfqXHRRdObjYOIXYEYqwgL3RkJOGs0g==" saltValue="Jc0LkK8KbnqdfIM4jJfvKg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E29"/>
  <sheetViews>
    <sheetView topLeftCell="A17" zoomScale="120" zoomScaleNormal="120" workbookViewId="0">
      <selection activeCell="H15" sqref="H15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0" hidden="1" customWidth="1"/>
    <col min="12" max="16" width="4.5703125" hidden="1" customWidth="1"/>
    <col min="17" max="57" width="9.140625" hidden="1" customWidth="1"/>
  </cols>
  <sheetData>
    <row r="1" spans="1:56" ht="18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8" t="str">
        <f>'Y1FIRST SEMESTER'!A4:I4</f>
        <v>CORDOVA NATIONAL HIGH SCHOOL</v>
      </c>
      <c r="B4" s="88"/>
      <c r="C4" s="88"/>
      <c r="D4" s="88"/>
      <c r="E4" s="88"/>
      <c r="F4" s="88"/>
      <c r="G4" s="88"/>
      <c r="H4" s="88"/>
      <c r="I4" s="8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89" t="str">
        <f>'Y1FIRST SEMESTER'!A5:I5</f>
        <v>Day-as, Cordova, Cebu</v>
      </c>
      <c r="B5" s="89"/>
      <c r="C5" s="89"/>
      <c r="D5" s="89"/>
      <c r="E5" s="89"/>
      <c r="F5" s="89"/>
      <c r="G5" s="89"/>
      <c r="H5" s="89"/>
      <c r="I5" s="89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4"/>
      <c r="B6" s="84"/>
      <c r="C6" s="84"/>
      <c r="D6" s="84"/>
      <c r="E6" s="84"/>
      <c r="F6" s="84"/>
      <c r="G6" s="84"/>
      <c r="H6" s="84"/>
      <c r="I6" s="8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0" t="str">
        <f>'Y1FIRST SEMESTER'!A7:I7</f>
        <v>C  L  A  S  S     P R O G R A M</v>
      </c>
      <c r="B7" s="90"/>
      <c r="C7" s="90"/>
      <c r="D7" s="90"/>
      <c r="E7" s="90"/>
      <c r="F7" s="90"/>
      <c r="G7" s="90"/>
      <c r="H7" s="90"/>
      <c r="I7" s="9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1" t="str">
        <f>'Y1FIRST SEMESTER'!A8:I8</f>
        <v>ACADEMIC TRACK-STEM STRAND</v>
      </c>
      <c r="B8" s="91"/>
      <c r="C8" s="91"/>
      <c r="D8" s="91"/>
      <c r="E8" s="91"/>
      <c r="F8" s="91"/>
      <c r="G8" s="91"/>
      <c r="H8" s="91"/>
      <c r="I8" s="9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8" t="s">
        <v>69</v>
      </c>
      <c r="B9" s="78"/>
      <c r="C9" s="78"/>
      <c r="D9" s="78"/>
      <c r="E9" s="78"/>
      <c r="F9" s="78"/>
      <c r="G9" s="78"/>
      <c r="H9" s="78"/>
      <c r="I9" s="7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6" t="s">
        <v>0</v>
      </c>
      <c r="B10" s="67"/>
      <c r="C10" s="79" t="s">
        <v>22</v>
      </c>
      <c r="D10" s="80"/>
      <c r="E10" s="80"/>
      <c r="F10" s="80"/>
      <c r="G10" s="81"/>
      <c r="H10" s="82" t="s">
        <v>9</v>
      </c>
      <c r="I10" s="82" t="s">
        <v>10</v>
      </c>
    </row>
    <row r="11" spans="1:56" ht="18.75" customHeight="1">
      <c r="A11" s="66"/>
      <c r="B11" s="67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3"/>
      <c r="I11" s="83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3" t="s">
        <v>31</v>
      </c>
      <c r="D12" s="64"/>
      <c r="E12" s="64"/>
      <c r="F12" s="64"/>
      <c r="G12" s="65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74</v>
      </c>
      <c r="D13" s="27" t="s">
        <v>74</v>
      </c>
      <c r="E13" s="27" t="s">
        <v>74</v>
      </c>
      <c r="F13" s="27"/>
      <c r="G13" s="27" t="s">
        <v>74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0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23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23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23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23</v>
      </c>
      <c r="W13" s="19">
        <f>SUM(R13:V13)</f>
        <v>92</v>
      </c>
      <c r="X13" s="19">
        <f>W13/4</f>
        <v>23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23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76</v>
      </c>
      <c r="D14" s="27" t="s">
        <v>76</v>
      </c>
      <c r="E14" s="27" t="s">
        <v>76</v>
      </c>
      <c r="F14" s="27"/>
      <c r="G14" s="27" t="s">
        <v>76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0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25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25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25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25</v>
      </c>
      <c r="W14" s="19">
        <f t="shared" ref="W14:W22" si="3">SUM(R14:V14)</f>
        <v>100</v>
      </c>
      <c r="X14" s="19">
        <f t="shared" ref="X14:X22" si="4">W14/4</f>
        <v>25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25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0" t="s">
        <v>30</v>
      </c>
      <c r="D15" s="60"/>
      <c r="E15" s="60"/>
      <c r="F15" s="60"/>
      <c r="G15" s="60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7</v>
      </c>
      <c r="D16" s="27" t="s">
        <v>7</v>
      </c>
      <c r="E16" s="27" t="s">
        <v>7</v>
      </c>
      <c r="F16" s="27" t="s">
        <v>7</v>
      </c>
      <c r="G16" s="27" t="s">
        <v>58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18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18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18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18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72</v>
      </c>
      <c r="X16" s="19">
        <f t="shared" si="4"/>
        <v>18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18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78</v>
      </c>
      <c r="D17" s="27" t="s">
        <v>78</v>
      </c>
      <c r="E17" s="27" t="s">
        <v>78</v>
      </c>
      <c r="F17" s="27" t="s">
        <v>78</v>
      </c>
      <c r="G17" s="27"/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27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27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27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27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108</v>
      </c>
      <c r="X17" s="19">
        <f t="shared" si="4"/>
        <v>27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27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1" t="s">
        <v>33</v>
      </c>
      <c r="D18" s="61"/>
      <c r="E18" s="61"/>
      <c r="F18" s="61"/>
      <c r="G18" s="61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59</v>
      </c>
      <c r="D19" s="27" t="s">
        <v>59</v>
      </c>
      <c r="E19" s="27" t="s">
        <v>59</v>
      </c>
      <c r="F19" s="27" t="s">
        <v>59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80</v>
      </c>
      <c r="X19" s="19">
        <f t="shared" si="4"/>
        <v>20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20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80</v>
      </c>
      <c r="D20" s="27" t="s">
        <v>80</v>
      </c>
      <c r="E20" s="27" t="s">
        <v>80</v>
      </c>
      <c r="F20" s="27" t="s">
        <v>80</v>
      </c>
      <c r="G20" s="27"/>
      <c r="H20" s="107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29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29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29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29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116</v>
      </c>
      <c r="X20" s="19">
        <f t="shared" si="4"/>
        <v>29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29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8</v>
      </c>
      <c r="D21" s="27" t="s">
        <v>8</v>
      </c>
      <c r="E21" s="27" t="s">
        <v>8</v>
      </c>
      <c r="F21" s="27" t="s">
        <v>8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22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22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22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22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88</v>
      </c>
      <c r="X21" s="19">
        <f t="shared" si="4"/>
        <v>22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22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8" t="s">
        <v>16</v>
      </c>
      <c r="B23" s="69"/>
      <c r="C23" s="25">
        <f>L23</f>
        <v>7</v>
      </c>
      <c r="D23" s="25">
        <f t="shared" ref="D23:G23" si="12">M23</f>
        <v>7</v>
      </c>
      <c r="E23" s="25">
        <f t="shared" si="12"/>
        <v>7</v>
      </c>
      <c r="F23" s="25">
        <f t="shared" si="12"/>
        <v>5</v>
      </c>
      <c r="G23" s="25">
        <f t="shared" si="12"/>
        <v>3</v>
      </c>
      <c r="H23" s="12"/>
      <c r="I23" s="12"/>
      <c r="L23">
        <f>SUM(L13:L22)</f>
        <v>7</v>
      </c>
      <c r="M23">
        <f t="shared" ref="M23:P23" si="13">SUM(M13:M22)</f>
        <v>7</v>
      </c>
      <c r="N23">
        <f t="shared" si="13"/>
        <v>7</v>
      </c>
      <c r="O23">
        <f t="shared" si="13"/>
        <v>5</v>
      </c>
      <c r="P23">
        <f t="shared" si="13"/>
        <v>3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18</v>
      </c>
      <c r="AR23" s="29">
        <f t="shared" si="14"/>
        <v>0</v>
      </c>
      <c r="AS23" s="29">
        <f t="shared" si="14"/>
        <v>20</v>
      </c>
      <c r="AT23" s="29">
        <f t="shared" si="14"/>
        <v>0</v>
      </c>
      <c r="AU23" s="29">
        <f t="shared" si="14"/>
        <v>22</v>
      </c>
      <c r="AV23" s="29">
        <f t="shared" si="14"/>
        <v>23</v>
      </c>
      <c r="AW23" s="29">
        <f t="shared" si="14"/>
        <v>0</v>
      </c>
      <c r="AX23" s="29">
        <f t="shared" si="14"/>
        <v>25</v>
      </c>
      <c r="AY23" s="29">
        <f t="shared" si="14"/>
        <v>0</v>
      </c>
      <c r="AZ23" s="29">
        <f t="shared" si="14"/>
        <v>27</v>
      </c>
      <c r="BA23" s="29">
        <f t="shared" si="14"/>
        <v>0</v>
      </c>
      <c r="BB23" s="29">
        <f t="shared" si="14"/>
        <v>29</v>
      </c>
      <c r="BC23" s="29">
        <f t="shared" si="14"/>
        <v>0</v>
      </c>
      <c r="BD23" s="29">
        <f t="shared" si="14"/>
        <v>0</v>
      </c>
    </row>
    <row r="24" spans="1:56" ht="15.75" customHeight="1">
      <c r="A24" s="62" t="s">
        <v>24</v>
      </c>
      <c r="B24" s="62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8" t="s">
        <v>25</v>
      </c>
      <c r="C25" s="58"/>
      <c r="D25" s="11"/>
      <c r="E25" s="11"/>
      <c r="F25" s="11"/>
      <c r="G25" s="58" t="s">
        <v>28</v>
      </c>
      <c r="H25" s="58"/>
      <c r="I25" s="11"/>
    </row>
    <row r="26" spans="1:56" ht="20.25" customHeight="1">
      <c r="A26" s="11"/>
      <c r="B26" s="59" t="s">
        <v>26</v>
      </c>
      <c r="C26" s="59"/>
      <c r="D26" s="11"/>
      <c r="E26" s="11"/>
      <c r="F26" s="11"/>
      <c r="G26" s="59" t="s">
        <v>29</v>
      </c>
      <c r="H26" s="59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hYsiPWjV+X2Btuwuqf6nOvsyyxFyDUslDNrkDpPQCl9OdCUjC4gbuRtSLmT4lWqZjU4BC+iFr16IMRd+AA9vAQ==" saltValue="TMAe/advp9mv8StAlayGng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G29"/>
  <sheetViews>
    <sheetView topLeftCell="A10" zoomScale="120" zoomScaleNormal="120" workbookViewId="0">
      <selection activeCell="H16" sqref="H1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9" width="9.140625" hidden="1" customWidth="1"/>
    <col min="60" max="61" width="9.140625" customWidth="1"/>
  </cols>
  <sheetData>
    <row r="1" spans="1:56" ht="18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3" t="str">
        <f>'Y1FIRST SEMESTER'!A4:I4</f>
        <v>CORDOVA NATIONAL HIGH SCHOOL</v>
      </c>
      <c r="B4" s="73"/>
      <c r="C4" s="73"/>
      <c r="D4" s="73"/>
      <c r="E4" s="73"/>
      <c r="F4" s="73"/>
      <c r="G4" s="73"/>
      <c r="H4" s="73"/>
      <c r="I4" s="73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4" t="str">
        <f>'Y1FIRST SEMESTER'!A5:I5</f>
        <v>Day-as, Cordova, Cebu</v>
      </c>
      <c r="B5" s="74"/>
      <c r="C5" s="74"/>
      <c r="D5" s="74"/>
      <c r="E5" s="74"/>
      <c r="F5" s="74"/>
      <c r="G5" s="74"/>
      <c r="H5" s="74"/>
      <c r="I5" s="74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5"/>
      <c r="B6" s="75"/>
      <c r="C6" s="75"/>
      <c r="D6" s="75"/>
      <c r="E6" s="75"/>
      <c r="F6" s="75"/>
      <c r="G6" s="75"/>
      <c r="H6" s="75"/>
      <c r="I6" s="7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0" t="str">
        <f>'Y1FIRST SEMESTER'!A7:I7</f>
        <v>C  L  A  S  S     P R O G R A M</v>
      </c>
      <c r="B7" s="90"/>
      <c r="C7" s="90"/>
      <c r="D7" s="90"/>
      <c r="E7" s="90"/>
      <c r="F7" s="90"/>
      <c r="G7" s="90"/>
      <c r="H7" s="90"/>
      <c r="I7" s="9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TRACK-STEM STRAND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8" t="s">
        <v>70</v>
      </c>
      <c r="B9" s="78"/>
      <c r="C9" s="78"/>
      <c r="D9" s="78"/>
      <c r="E9" s="78"/>
      <c r="F9" s="78"/>
      <c r="G9" s="78"/>
      <c r="H9" s="78"/>
      <c r="I9" s="7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6" t="s">
        <v>0</v>
      </c>
      <c r="B10" s="67"/>
      <c r="C10" s="79" t="s">
        <v>22</v>
      </c>
      <c r="D10" s="80"/>
      <c r="E10" s="80"/>
      <c r="F10" s="80"/>
      <c r="G10" s="81"/>
      <c r="H10" s="82" t="s">
        <v>9</v>
      </c>
      <c r="I10" s="82" t="s">
        <v>10</v>
      </c>
    </row>
    <row r="11" spans="1:56" ht="18.75" customHeight="1">
      <c r="A11" s="66"/>
      <c r="B11" s="67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3"/>
      <c r="I11" s="83"/>
    </row>
    <row r="12" spans="1:56" ht="26.25" customHeight="1">
      <c r="A12" s="54">
        <f>'Y1FIRST SEMESTER'!A12</f>
        <v>0.3125</v>
      </c>
      <c r="B12" s="54">
        <f>'Y1FIRST SEMESTER'!B12</f>
        <v>0.32291666666666669</v>
      </c>
      <c r="C12" s="63" t="s">
        <v>31</v>
      </c>
      <c r="D12" s="64"/>
      <c r="E12" s="64"/>
      <c r="F12" s="64"/>
      <c r="G12" s="65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4">
        <f>'Y1FIRST SEMESTER'!A13</f>
        <v>0.32291666666666669</v>
      </c>
      <c r="B13" s="54">
        <f>'Y1FIRST SEMESTER'!B13</f>
        <v>0.36458333333333331</v>
      </c>
      <c r="C13" s="27" t="s">
        <v>75</v>
      </c>
      <c r="D13" s="27" t="s">
        <v>75</v>
      </c>
      <c r="E13" s="27" t="s">
        <v>75</v>
      </c>
      <c r="F13" s="27" t="s">
        <v>75</v>
      </c>
      <c r="G13" s="27" t="s">
        <v>71</v>
      </c>
      <c r="H13" s="23"/>
      <c r="I13" s="2"/>
      <c r="L13">
        <f>IF(C13="",0,1)</f>
        <v>1</v>
      </c>
      <c r="M13">
        <f>IF(D13="",0,1)</f>
        <v>1</v>
      </c>
      <c r="N13">
        <f t="shared" ref="N13:P22" si="0">IF(E13="",0,1)</f>
        <v>1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24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24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24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24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96</v>
      </c>
      <c r="X13" s="19">
        <f>W13/4</f>
        <v>24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24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4">
        <f>'Y1FIRST SEMESTER'!A14</f>
        <v>0.36458333333333331</v>
      </c>
      <c r="B14" s="54">
        <f>'Y1FIRST SEMESTER'!B14</f>
        <v>0.40625</v>
      </c>
      <c r="C14" s="27" t="s">
        <v>81</v>
      </c>
      <c r="D14" s="27" t="s">
        <v>81</v>
      </c>
      <c r="E14" s="27" t="s">
        <v>81</v>
      </c>
      <c r="F14" s="27" t="s">
        <v>81</v>
      </c>
      <c r="G14" s="27" t="s">
        <v>71</v>
      </c>
      <c r="H14" s="23"/>
      <c r="I14" s="2"/>
      <c r="L14">
        <f t="shared" ref="L14:M22" si="2">IF(C14="",0,1)</f>
        <v>1</v>
      </c>
      <c r="M14">
        <f t="shared" si="2"/>
        <v>1</v>
      </c>
      <c r="N14">
        <f t="shared" si="0"/>
        <v>1</v>
      </c>
      <c r="O14">
        <f t="shared" si="0"/>
        <v>1</v>
      </c>
      <c r="P14">
        <f t="shared" si="0"/>
        <v>1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0</v>
      </c>
      <c r="X14" s="19">
        <f t="shared" ref="X14:X22" si="4">W14/4</f>
        <v>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4">
        <f>'Y1FIRST SEMESTER'!A15</f>
        <v>0.40625</v>
      </c>
      <c r="B15" s="54">
        <f>'Y1FIRST SEMESTER'!B15</f>
        <v>0.41666666666666669</v>
      </c>
      <c r="C15" s="60" t="s">
        <v>30</v>
      </c>
      <c r="D15" s="60"/>
      <c r="E15" s="60"/>
      <c r="F15" s="60"/>
      <c r="G15" s="60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4">
        <f>'Y1FIRST SEMESTER'!A16</f>
        <v>0.41666666666666669</v>
      </c>
      <c r="B16" s="54">
        <f>'Y1FIRST SEMESTER'!B16</f>
        <v>0.45833333333333331</v>
      </c>
      <c r="C16" s="27" t="s">
        <v>77</v>
      </c>
      <c r="D16" s="27" t="s">
        <v>77</v>
      </c>
      <c r="E16" s="27" t="s">
        <v>77</v>
      </c>
      <c r="F16" s="27" t="s">
        <v>77</v>
      </c>
      <c r="G16" s="27" t="s">
        <v>71</v>
      </c>
      <c r="H16" s="23"/>
      <c r="I16" s="2"/>
      <c r="L16">
        <f t="shared" si="2"/>
        <v>1</v>
      </c>
      <c r="M16">
        <f t="shared" si="2"/>
        <v>1</v>
      </c>
      <c r="N16">
        <f t="shared" si="0"/>
        <v>1</v>
      </c>
      <c r="O16">
        <f t="shared" si="0"/>
        <v>1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26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26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26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26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104</v>
      </c>
      <c r="X16" s="19">
        <f t="shared" si="4"/>
        <v>26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26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4">
        <f>'Y1FIRST SEMESTER'!A17</f>
        <v>0.45833333333333331</v>
      </c>
      <c r="B17" s="54">
        <f>'Y1FIRST SEMESTER'!B17</f>
        <v>0.5</v>
      </c>
      <c r="C17" s="27" t="s">
        <v>44</v>
      </c>
      <c r="D17" s="27" t="s">
        <v>44</v>
      </c>
      <c r="E17" s="27" t="s">
        <v>44</v>
      </c>
      <c r="F17" s="27" t="s">
        <v>44</v>
      </c>
      <c r="G17" s="27" t="s">
        <v>71</v>
      </c>
      <c r="H17" s="23"/>
      <c r="I17" s="2"/>
      <c r="L17">
        <f t="shared" si="2"/>
        <v>1</v>
      </c>
      <c r="M17">
        <f t="shared" si="2"/>
        <v>1</v>
      </c>
      <c r="N17">
        <f t="shared" si="0"/>
        <v>1</v>
      </c>
      <c r="O17">
        <f t="shared" si="0"/>
        <v>1</v>
      </c>
      <c r="P17">
        <f t="shared" si="0"/>
        <v>1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19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19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19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19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76</v>
      </c>
      <c r="X17" s="19">
        <f t="shared" si="4"/>
        <v>19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19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4">
        <f>'Y1FIRST SEMESTER'!A18</f>
        <v>0.5</v>
      </c>
      <c r="B18" s="54">
        <f>'Y1FIRST SEMESTER'!B18</f>
        <v>4.1666666666666664E-2</v>
      </c>
      <c r="C18" s="61" t="s">
        <v>33</v>
      </c>
      <c r="D18" s="61"/>
      <c r="E18" s="61"/>
      <c r="F18" s="61"/>
      <c r="G18" s="61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4">
        <f>'Y1FIRST SEMESTER'!A19</f>
        <v>4.1666666666666664E-2</v>
      </c>
      <c r="B19" s="54">
        <f>'Y1FIRST SEMESTER'!B19</f>
        <v>8.3333333333333329E-2</v>
      </c>
      <c r="C19" s="27" t="s">
        <v>79</v>
      </c>
      <c r="D19" s="27" t="s">
        <v>79</v>
      </c>
      <c r="E19" s="27" t="s">
        <v>79</v>
      </c>
      <c r="F19" s="27" t="s">
        <v>79</v>
      </c>
      <c r="G19" s="27"/>
      <c r="H19" s="23"/>
      <c r="I19" s="2"/>
      <c r="L19">
        <f t="shared" si="2"/>
        <v>1</v>
      </c>
      <c r="M19">
        <f t="shared" si="2"/>
        <v>1</v>
      </c>
      <c r="N19">
        <f t="shared" si="0"/>
        <v>1</v>
      </c>
      <c r="O19">
        <f t="shared" si="0"/>
        <v>1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28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28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28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28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112</v>
      </c>
      <c r="X19" s="19">
        <f t="shared" si="4"/>
        <v>28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28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4">
        <f>'Y1FIRST SEMESTER'!A20</f>
        <v>8.3333333333333329E-2</v>
      </c>
      <c r="B20" s="54">
        <f>'Y1FIRST SEMESTER'!B20</f>
        <v>0.125</v>
      </c>
      <c r="C20" s="27" t="s">
        <v>45</v>
      </c>
      <c r="D20" s="27" t="s">
        <v>45</v>
      </c>
      <c r="E20" s="27" t="s">
        <v>45</v>
      </c>
      <c r="F20" s="27" t="s">
        <v>45</v>
      </c>
      <c r="G20" s="27"/>
      <c r="H20" s="23"/>
      <c r="I20" s="2"/>
      <c r="L20">
        <f t="shared" si="2"/>
        <v>1</v>
      </c>
      <c r="M20">
        <f t="shared" si="2"/>
        <v>1</v>
      </c>
      <c r="N20">
        <f t="shared" si="0"/>
        <v>1</v>
      </c>
      <c r="O20">
        <f t="shared" si="0"/>
        <v>1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21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21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21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21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84</v>
      </c>
      <c r="X20" s="19">
        <f t="shared" si="4"/>
        <v>21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21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4">
        <f>'Y1FIRST SEMESTER'!A21</f>
        <v>0.125</v>
      </c>
      <c r="B21" s="54">
        <f>'Y1FIRST SEMESTER'!B21</f>
        <v>0.16666666666666666</v>
      </c>
      <c r="C21" s="27" t="s">
        <v>73</v>
      </c>
      <c r="D21" s="27" t="s">
        <v>73</v>
      </c>
      <c r="E21" s="27" t="s">
        <v>73</v>
      </c>
      <c r="F21" s="27" t="s">
        <v>73</v>
      </c>
      <c r="G21" s="27"/>
      <c r="H21" s="23"/>
      <c r="I21" s="2"/>
      <c r="L21">
        <f t="shared" si="2"/>
        <v>1</v>
      </c>
      <c r="M21">
        <f t="shared" si="2"/>
        <v>1</v>
      </c>
      <c r="N21">
        <f t="shared" si="0"/>
        <v>1</v>
      </c>
      <c r="O21">
        <f t="shared" si="0"/>
        <v>1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30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30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30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30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120</v>
      </c>
      <c r="X21" s="19">
        <f t="shared" si="4"/>
        <v>30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30</v>
      </c>
      <c r="BD21" s="28">
        <f t="shared" si="10"/>
        <v>0</v>
      </c>
    </row>
    <row r="22" spans="1:56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8" t="s">
        <v>16</v>
      </c>
      <c r="B23" s="69"/>
      <c r="C23" s="25">
        <f>L23</f>
        <v>7</v>
      </c>
      <c r="D23" s="25">
        <f t="shared" ref="D23:G23" si="12">M23</f>
        <v>7</v>
      </c>
      <c r="E23" s="25">
        <f t="shared" si="12"/>
        <v>7</v>
      </c>
      <c r="F23" s="25">
        <f t="shared" si="12"/>
        <v>7</v>
      </c>
      <c r="G23" s="25">
        <f t="shared" si="12"/>
        <v>4</v>
      </c>
      <c r="H23" s="12"/>
      <c r="I23" s="12"/>
      <c r="L23">
        <f>SUM(L13:L22)</f>
        <v>7</v>
      </c>
      <c r="M23">
        <f t="shared" ref="M23:P23" si="13">SUM(M13:M22)</f>
        <v>7</v>
      </c>
      <c r="N23">
        <f t="shared" si="13"/>
        <v>7</v>
      </c>
      <c r="O23">
        <f t="shared" si="13"/>
        <v>7</v>
      </c>
      <c r="P23">
        <f t="shared" si="13"/>
        <v>4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19</v>
      </c>
      <c r="AS23" s="29">
        <f t="shared" si="14"/>
        <v>0</v>
      </c>
      <c r="AT23" s="29">
        <f t="shared" si="14"/>
        <v>21</v>
      </c>
      <c r="AU23" s="29">
        <f t="shared" si="14"/>
        <v>0</v>
      </c>
      <c r="AV23" s="29">
        <f t="shared" si="14"/>
        <v>0</v>
      </c>
      <c r="AW23" s="29">
        <f t="shared" si="14"/>
        <v>24</v>
      </c>
      <c r="AX23" s="29">
        <f t="shared" si="14"/>
        <v>0</v>
      </c>
      <c r="AY23" s="29">
        <f t="shared" si="14"/>
        <v>26</v>
      </c>
      <c r="AZ23" s="29">
        <f t="shared" si="14"/>
        <v>0</v>
      </c>
      <c r="BA23" s="29">
        <f t="shared" si="14"/>
        <v>28</v>
      </c>
      <c r="BB23" s="29">
        <f t="shared" si="14"/>
        <v>0</v>
      </c>
      <c r="BC23" s="29">
        <f t="shared" si="14"/>
        <v>30</v>
      </c>
      <c r="BD23" s="29">
        <f t="shared" si="14"/>
        <v>0</v>
      </c>
    </row>
    <row r="24" spans="1:56" ht="15.75" customHeight="1">
      <c r="A24" s="62" t="s">
        <v>24</v>
      </c>
      <c r="B24" s="62"/>
      <c r="C24" s="11"/>
      <c r="D24" s="11"/>
      <c r="E24" s="11"/>
      <c r="F24" s="11" t="s">
        <v>27</v>
      </c>
      <c r="G24" s="11"/>
      <c r="H24" s="11"/>
      <c r="I24" s="11"/>
    </row>
    <row r="25" spans="1:56" ht="15.75" customHeight="1">
      <c r="A25" s="11"/>
      <c r="B25" s="58" t="s">
        <v>25</v>
      </c>
      <c r="C25" s="58"/>
      <c r="D25" s="11"/>
      <c r="E25" s="11"/>
      <c r="F25" s="11"/>
      <c r="G25" s="58" t="s">
        <v>28</v>
      </c>
      <c r="H25" s="58"/>
      <c r="I25" s="11"/>
    </row>
    <row r="26" spans="1:56" ht="20.25" customHeight="1">
      <c r="A26" s="11"/>
      <c r="B26" s="59" t="s">
        <v>26</v>
      </c>
      <c r="C26" s="59"/>
      <c r="D26" s="11"/>
      <c r="E26" s="11"/>
      <c r="F26" s="11"/>
      <c r="G26" s="59" t="s">
        <v>29</v>
      </c>
      <c r="H26" s="59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lmnkZNaiNxWm9jls0ymLeDvZA2ecmuuv1qAG8Csrle5r+/ZmKzVqxx3+QX4vMzuO+U5xJKbjm7ujf2d7XS9K1w==" saltValue="3SiC//N+J3biLc0pTER5Kw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zoomScale="120" zoomScaleNormal="120" workbookViewId="0">
      <selection activeCell="I47" sqref="I47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11" max="18" width="0" hidden="1" customWidth="1"/>
  </cols>
  <sheetData>
    <row r="1" spans="1:30" ht="18">
      <c r="A1" s="70" t="s">
        <v>17</v>
      </c>
      <c r="B1" s="70"/>
      <c r="C1" s="70"/>
      <c r="D1" s="70"/>
      <c r="E1" s="70"/>
      <c r="F1" s="70"/>
      <c r="G1" s="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71" t="s">
        <v>18</v>
      </c>
      <c r="B2" s="71"/>
      <c r="C2" s="71"/>
      <c r="D2" s="71"/>
      <c r="E2" s="71"/>
      <c r="F2" s="71"/>
      <c r="G2" s="7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72" t="s">
        <v>19</v>
      </c>
      <c r="B3" s="72"/>
      <c r="C3" s="72"/>
      <c r="D3" s="72"/>
      <c r="E3" s="72"/>
      <c r="F3" s="72"/>
      <c r="G3" s="7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73" t="str">
        <f>'Y1FIRST SEMESTER'!A4:I4</f>
        <v>CORDOVA NATIONAL HIGH SCHOOL</v>
      </c>
      <c r="B4" s="73"/>
      <c r="C4" s="73"/>
      <c r="D4" s="73"/>
      <c r="E4" s="73"/>
      <c r="F4" s="73"/>
      <c r="G4" s="7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4" t="str">
        <f>'Y1FIRST SEMESTER'!A5:I5</f>
        <v>Day-as, Cordova, Cebu</v>
      </c>
      <c r="B5" s="74"/>
      <c r="C5" s="74"/>
      <c r="D5" s="74"/>
      <c r="E5" s="74"/>
      <c r="F5" s="74"/>
      <c r="G5" s="74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5"/>
      <c r="B6" s="75"/>
      <c r="C6" s="75"/>
      <c r="D6" s="75"/>
      <c r="E6" s="75"/>
      <c r="F6" s="75"/>
      <c r="G6" s="7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95" t="s">
        <v>34</v>
      </c>
      <c r="B7" s="95"/>
      <c r="C7" s="95"/>
      <c r="D7" s="95"/>
      <c r="E7" s="95"/>
      <c r="F7" s="95"/>
      <c r="G7" s="9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77" t="str">
        <f>'List of Specializations'!A2</f>
        <v>ACADEMIC TRACK-STEM STRAND</v>
      </c>
      <c r="B8" s="77"/>
      <c r="C8" s="77"/>
      <c r="D8" s="77"/>
      <c r="E8" s="77"/>
      <c r="F8" s="77"/>
      <c r="G8" s="7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96"/>
      <c r="B9" s="96"/>
      <c r="C9" s="96"/>
      <c r="D9" s="96"/>
      <c r="E9" s="96"/>
      <c r="F9" s="96"/>
      <c r="G9" s="9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7" t="s">
        <v>36</v>
      </c>
      <c r="B10" s="98" t="s">
        <v>35</v>
      </c>
      <c r="C10" s="99" t="s">
        <v>37</v>
      </c>
      <c r="D10" s="102" t="s">
        <v>38</v>
      </c>
      <c r="E10" s="103"/>
      <c r="F10" s="103"/>
      <c r="G10" s="10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7"/>
      <c r="B11" s="98"/>
      <c r="C11" s="100"/>
      <c r="D11" s="105" t="s">
        <v>39</v>
      </c>
      <c r="E11" s="106"/>
      <c r="F11" s="105" t="s">
        <v>40</v>
      </c>
      <c r="G11" s="10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7"/>
      <c r="B12" s="98"/>
      <c r="C12" s="101"/>
      <c r="D12" s="32" t="s">
        <v>46</v>
      </c>
      <c r="E12" s="32" t="s">
        <v>47</v>
      </c>
      <c r="F12" s="32" t="s">
        <v>46</v>
      </c>
      <c r="G12" s="32" t="s">
        <v>47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52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l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1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1</v>
      </c>
      <c r="N14" s="30">
        <f>IF(M14=1,1,0)</f>
        <v>1</v>
      </c>
      <c r="O14" s="30"/>
      <c r="P14" s="30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l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2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6" si="0">SUM(D15:G15)</f>
        <v>2</v>
      </c>
      <c r="N15" s="30">
        <f>IF(M15=2,2,0)</f>
        <v>2</v>
      </c>
      <c r="O15" s="7"/>
      <c r="P15" s="30">
        <f t="shared" ref="P15:P46" si="1">IF(A15="l",1,0)</f>
        <v>1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l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3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3</v>
      </c>
      <c r="N16" s="30">
        <f>IF(M16=3,3,0)</f>
        <v>3</v>
      </c>
      <c r="O16" s="7"/>
      <c r="P16" s="30">
        <f t="shared" si="1"/>
        <v>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l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4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4</v>
      </c>
      <c r="N17" s="30">
        <f>IF(M17=4,4,0)</f>
        <v>4</v>
      </c>
      <c r="O17" s="7"/>
      <c r="P17" s="30">
        <f t="shared" si="1"/>
        <v>1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l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5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5</v>
      </c>
      <c r="N18" s="30">
        <f>IF(M18=5,5,0)</f>
        <v>5</v>
      </c>
      <c r="O18" s="7"/>
      <c r="P18" s="30">
        <f t="shared" si="1"/>
        <v>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l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6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6</v>
      </c>
      <c r="N19" s="30">
        <f>IF(M19=6,6,0)</f>
        <v>6</v>
      </c>
      <c r="O19" s="7"/>
      <c r="P19" s="30">
        <f t="shared" si="1"/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l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7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7</v>
      </c>
      <c r="N20" s="30">
        <f>IF(M20=7,7,0)</f>
        <v>7</v>
      </c>
      <c r="O20" s="7"/>
      <c r="P20" s="30">
        <f t="shared" si="1"/>
        <v>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l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8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8</v>
      </c>
      <c r="N21" s="30">
        <f>IF(M21=8,8,0)</f>
        <v>8</v>
      </c>
      <c r="O21" s="7"/>
      <c r="P21" s="30">
        <f t="shared" si="1"/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l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9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9</v>
      </c>
      <c r="N22" s="30">
        <f>IF(M22=9,9,0)</f>
        <v>9</v>
      </c>
      <c r="O22" s="7"/>
      <c r="P22" s="30">
        <f t="shared" si="1"/>
        <v>1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l</v>
      </c>
      <c r="B23" s="36" t="str">
        <f>'List of Specializations'!A14</f>
        <v>Earth Science</v>
      </c>
      <c r="C23" s="37">
        <v>80</v>
      </c>
      <c r="D23" s="38">
        <f>'Y1FIRST SEMESTER'!AI23</f>
        <v>0</v>
      </c>
      <c r="E23" s="38">
        <f>'Y1SECOND SEMESTER'!AI23</f>
        <v>10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10</v>
      </c>
      <c r="N23" s="30">
        <f>IF(M23=10,10,0)</f>
        <v>10</v>
      </c>
      <c r="O23" s="7"/>
      <c r="P23" s="30">
        <f t="shared" si="1"/>
        <v>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l</v>
      </c>
      <c r="B24" s="36" t="str">
        <f>'List of Specializations'!A15</f>
        <v>Disaster Readiness and Risk Reduction</v>
      </c>
      <c r="C24" s="37">
        <v>80</v>
      </c>
      <c r="D24" s="38">
        <f>'Y1FIRST SEMESTER'!AJ23</f>
        <v>0</v>
      </c>
      <c r="E24" s="38">
        <f>'Y1SECOND SEMESTER'!AJ23</f>
        <v>11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11</v>
      </c>
      <c r="N24" s="30">
        <f>IF(M24=11,11,0)</f>
        <v>11</v>
      </c>
      <c r="O24" s="7"/>
      <c r="P24" s="30">
        <f t="shared" si="1"/>
        <v>1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l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12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12</v>
      </c>
      <c r="N25" s="30">
        <f>IF(M25=12,12,0)</f>
        <v>12</v>
      </c>
      <c r="O25" s="7"/>
      <c r="P25" s="30">
        <f t="shared" si="1"/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l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13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13</v>
      </c>
      <c r="N26" s="30">
        <f>IF(M26=13,13,0)</f>
        <v>13</v>
      </c>
      <c r="O26" s="7"/>
      <c r="P26" s="30">
        <f t="shared" si="1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l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14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14</v>
      </c>
      <c r="N27" s="30">
        <f>IF(M27=14,14,0)</f>
        <v>14</v>
      </c>
      <c r="O27" s="7"/>
      <c r="P27" s="30">
        <f t="shared" si="1"/>
        <v>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53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l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16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16</v>
      </c>
      <c r="N30" s="30">
        <f>IF(M30=16,16,0)</f>
        <v>16</v>
      </c>
      <c r="O30" s="7"/>
      <c r="P30" s="30">
        <f t="shared" si="1"/>
        <v>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l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17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17</v>
      </c>
      <c r="N31" s="30">
        <f>IF(M31=17,17,0)</f>
        <v>17</v>
      </c>
      <c r="O31" s="7"/>
      <c r="P31" s="30">
        <f t="shared" si="1"/>
        <v>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l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18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18</v>
      </c>
      <c r="N32" s="30">
        <f>IF(M32=18,18,0)</f>
        <v>18</v>
      </c>
      <c r="O32" s="7"/>
      <c r="P32" s="30">
        <f t="shared" si="1"/>
        <v>1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l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0</v>
      </c>
      <c r="G33" s="38">
        <f>'Y2SECOND SEMESTER '!AR23</f>
        <v>19</v>
      </c>
      <c r="H33" s="7"/>
      <c r="I33" s="7"/>
      <c r="J33" s="7"/>
      <c r="K33" s="7"/>
      <c r="L33" s="7"/>
      <c r="M33" s="30">
        <f t="shared" si="0"/>
        <v>19</v>
      </c>
      <c r="N33" s="30">
        <f>IF(M33=19,19,0)</f>
        <v>19</v>
      </c>
      <c r="O33" s="7"/>
      <c r="P33" s="30">
        <f t="shared" si="1"/>
        <v>1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l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20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20</v>
      </c>
      <c r="N34" s="30">
        <f>IF(M34=20,20,0)</f>
        <v>20</v>
      </c>
      <c r="O34" s="7"/>
      <c r="P34" s="30">
        <f t="shared" si="1"/>
        <v>1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l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0</v>
      </c>
      <c r="G35" s="38">
        <f>'Y2SECOND SEMESTER '!AT23</f>
        <v>21</v>
      </c>
      <c r="H35" s="7"/>
      <c r="I35" s="7"/>
      <c r="J35" s="7"/>
      <c r="K35" s="7"/>
      <c r="L35" s="7"/>
      <c r="M35" s="30">
        <f t="shared" si="0"/>
        <v>21</v>
      </c>
      <c r="N35" s="30">
        <f>IF(M35=21,21,0)</f>
        <v>21</v>
      </c>
      <c r="O35" s="7"/>
      <c r="P35" s="30">
        <f t="shared" si="1"/>
        <v>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l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22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22</v>
      </c>
      <c r="N36" s="30">
        <f>IF(M36=22,22,0)</f>
        <v>22</v>
      </c>
      <c r="O36" s="7"/>
      <c r="P36" s="30">
        <f t="shared" si="1"/>
        <v>1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54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l</v>
      </c>
      <c r="B38" s="43" t="str">
        <f>'List of Specializations'!A30</f>
        <v xml:space="preserve">Pre-Calculus 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23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23</v>
      </c>
      <c r="N38" s="30">
        <f>IF(M38=23,23,0)</f>
        <v>23</v>
      </c>
      <c r="O38" s="7"/>
      <c r="P38" s="30">
        <f t="shared" si="1"/>
        <v>1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l</v>
      </c>
      <c r="B39" s="43" t="str">
        <f>'List of Specializations'!A31</f>
        <v xml:space="preserve">Basic Calculus 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0</v>
      </c>
      <c r="G39" s="38">
        <f>'Y2SECOND SEMESTER '!AW23</f>
        <v>24</v>
      </c>
      <c r="H39" s="7"/>
      <c r="I39" s="7"/>
      <c r="J39" s="7"/>
      <c r="K39" s="7"/>
      <c r="L39" s="7"/>
      <c r="M39" s="30">
        <f t="shared" si="0"/>
        <v>24</v>
      </c>
      <c r="N39" s="30">
        <f>IF(M39=24,24,0)</f>
        <v>24</v>
      </c>
      <c r="O39" s="7"/>
      <c r="P39" s="30">
        <f t="shared" si="1"/>
        <v>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l</v>
      </c>
      <c r="B40" s="43" t="str">
        <f>'List of Specializations'!A32</f>
        <v xml:space="preserve">General Biology 1 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25</v>
      </c>
      <c r="G40" s="38">
        <f>'Y2SECOND SEMESTER '!AX23</f>
        <v>0</v>
      </c>
      <c r="H40" s="7"/>
      <c r="I40" s="7"/>
      <c r="J40" s="7"/>
      <c r="K40" s="7"/>
      <c r="L40" s="7"/>
      <c r="M40" s="30">
        <f t="shared" si="0"/>
        <v>25</v>
      </c>
      <c r="N40" s="30">
        <f>IF(M40=25,25,0)</f>
        <v>25</v>
      </c>
      <c r="O40" s="7"/>
      <c r="P40" s="30">
        <f t="shared" si="1"/>
        <v>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l</v>
      </c>
      <c r="B41" s="43" t="str">
        <f>'List of Specializations'!A33</f>
        <v xml:space="preserve">General Biology 2 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26</v>
      </c>
      <c r="H41" s="7"/>
      <c r="I41" s="7"/>
      <c r="J41" s="7"/>
      <c r="K41" s="7"/>
      <c r="L41" s="7"/>
      <c r="M41" s="30">
        <f t="shared" si="0"/>
        <v>26</v>
      </c>
      <c r="N41" s="30">
        <f>IF(M41=26,26,0)</f>
        <v>26</v>
      </c>
      <c r="O41" s="7"/>
      <c r="P41" s="30">
        <f t="shared" si="1"/>
        <v>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l</v>
      </c>
      <c r="B42" s="43" t="str">
        <f>'List of Specializations'!A34</f>
        <v xml:space="preserve">General Physics 1 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27</v>
      </c>
      <c r="G42" s="38">
        <f>'Y2SECOND SEMESTER '!AZ23</f>
        <v>0</v>
      </c>
      <c r="H42" s="7"/>
      <c r="I42" s="7"/>
      <c r="J42" s="7"/>
      <c r="K42" s="7"/>
      <c r="L42" s="7"/>
      <c r="M42" s="30">
        <f t="shared" si="0"/>
        <v>27</v>
      </c>
      <c r="N42" s="30">
        <f>IF(M42=27,27,0)</f>
        <v>27</v>
      </c>
      <c r="O42" s="7"/>
      <c r="P42" s="30">
        <f t="shared" si="1"/>
        <v>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l</v>
      </c>
      <c r="B43" s="43" t="str">
        <f>'List of Specializations'!A35</f>
        <v xml:space="preserve">General Physics 2 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28</v>
      </c>
      <c r="H43" s="7"/>
      <c r="I43" s="7"/>
      <c r="J43" s="7"/>
      <c r="K43" s="7"/>
      <c r="L43" s="7"/>
      <c r="M43" s="30">
        <f t="shared" si="0"/>
        <v>28</v>
      </c>
      <c r="N43" s="30">
        <f>IF(M43=28,28,0)</f>
        <v>28</v>
      </c>
      <c r="O43" s="7"/>
      <c r="P43" s="30">
        <f t="shared" si="1"/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l</v>
      </c>
      <c r="B44" s="43" t="str">
        <f>'List of Specializations'!A36</f>
        <v xml:space="preserve">General Chemistry 1 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29</v>
      </c>
      <c r="G44" s="38">
        <f>'Y2SECOND SEMESTER '!BB23</f>
        <v>0</v>
      </c>
      <c r="H44" s="7"/>
      <c r="I44" s="7"/>
      <c r="J44" s="7"/>
      <c r="K44" s="7"/>
      <c r="L44" s="7"/>
      <c r="M44" s="30">
        <f t="shared" si="0"/>
        <v>29</v>
      </c>
      <c r="N44" s="30">
        <f>IF(M44=29,29,0)</f>
        <v>29</v>
      </c>
      <c r="O44" s="7"/>
      <c r="P44" s="30">
        <f t="shared" si="1"/>
        <v>1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l</v>
      </c>
      <c r="B45" s="43" t="str">
        <f>'List of Specializations'!A37</f>
        <v>General Chemistry 2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30</v>
      </c>
      <c r="H45" s="7"/>
      <c r="I45" s="7"/>
      <c r="J45" s="7"/>
      <c r="K45" s="7"/>
      <c r="L45" s="7"/>
      <c r="M45" s="30">
        <f t="shared" si="0"/>
        <v>30</v>
      </c>
      <c r="N45" s="30">
        <f>IF(M45=30,30,0)</f>
        <v>30</v>
      </c>
      <c r="O45" s="7"/>
      <c r="P45" s="30">
        <f t="shared" si="1"/>
        <v>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IF(M46=1,"l","x")</f>
        <v>l</v>
      </c>
      <c r="B46" s="43" t="str">
        <f>'List of Specializations'!A38</f>
        <v>Work Immersion/Research/Career Advocacy/Culminating Activity    i.e. Business Enterprise Simulation</v>
      </c>
      <c r="C46" s="37">
        <v>80</v>
      </c>
      <c r="D46" s="57"/>
      <c r="E46" s="57"/>
      <c r="F46" s="57"/>
      <c r="G46" s="57">
        <v>1</v>
      </c>
      <c r="H46" s="7"/>
      <c r="I46" s="7"/>
      <c r="J46" s="7"/>
      <c r="K46" s="7"/>
      <c r="L46" s="7"/>
      <c r="M46" s="30">
        <f t="shared" si="0"/>
        <v>1</v>
      </c>
      <c r="N46" s="30">
        <f>IF(M46=31,31,0)</f>
        <v>0</v>
      </c>
      <c r="O46" s="7"/>
      <c r="P46" s="30">
        <f t="shared" si="1"/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44"/>
      <c r="B47" s="43">
        <f>'List of Specializations'!A39</f>
        <v>0</v>
      </c>
      <c r="C47" s="44"/>
      <c r="D47" s="44"/>
      <c r="E47" s="44"/>
      <c r="F47" s="44"/>
      <c r="G47" s="44"/>
      <c r="H47" s="7"/>
      <c r="I47" s="7"/>
      <c r="J47" s="7"/>
      <c r="K47" s="7"/>
      <c r="L47" s="7"/>
      <c r="M47" s="7"/>
      <c r="N47" s="7"/>
      <c r="O47" s="7"/>
      <c r="P47" s="3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44"/>
      <c r="B48" s="43">
        <f>'List of Specializations'!A40</f>
        <v>0</v>
      </c>
      <c r="C48" s="44"/>
      <c r="D48" s="44"/>
      <c r="E48" s="44"/>
      <c r="F48" s="44"/>
      <c r="G48" s="44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7.25" customHeight="1" thickBot="1">
      <c r="A49" s="45"/>
      <c r="B49" s="45"/>
      <c r="C49" s="45"/>
      <c r="D49" s="45"/>
      <c r="E49" s="45"/>
      <c r="F49" s="45"/>
      <c r="G49" s="45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7.25" customHeight="1" thickBot="1">
      <c r="A50" s="46" t="str">
        <f>IF(P53&lt;&gt;31,"l"," ")</f>
        <v xml:space="preserve"> </v>
      </c>
      <c r="B50" s="47" t="s">
        <v>48</v>
      </c>
      <c r="C50" s="45"/>
      <c r="D50" s="45"/>
      <c r="E50" s="45"/>
      <c r="F50" s="45"/>
      <c r="G50" s="45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6.75" customHeight="1" thickBot="1">
      <c r="A51" s="45"/>
      <c r="B51" s="45"/>
      <c r="C51" s="45"/>
      <c r="D51" s="45"/>
      <c r="E51" s="45"/>
      <c r="F51" s="45"/>
      <c r="G51" s="45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7.25" customHeight="1" thickBot="1">
      <c r="A52" s="46" t="str">
        <f>IF(P53=31,"l"," ")</f>
        <v>l</v>
      </c>
      <c r="B52" s="47" t="s">
        <v>49</v>
      </c>
      <c r="C52" s="45"/>
      <c r="D52" s="45"/>
      <c r="E52" s="45"/>
      <c r="F52" s="45"/>
      <c r="G52" s="45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SUM(P14:P46)</f>
        <v>31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50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5" t="s">
        <v>25</v>
      </c>
      <c r="C56" s="26"/>
      <c r="D56" s="93" t="s">
        <v>67</v>
      </c>
      <c r="E56" s="93"/>
      <c r="F56" s="93"/>
      <c r="G56" s="93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94" t="s">
        <v>66</v>
      </c>
      <c r="B57" s="94"/>
      <c r="C57" s="94"/>
      <c r="D57" s="94"/>
      <c r="E57" s="94"/>
      <c r="F57" s="94"/>
      <c r="G57" s="94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bhqCpLsm5Kp+/MIWMiCjJdjwxoKs9yasjFthlAk5iPf543W0Dia8mqRR9IvN8mXnIU3yH2XXkC1Fh/p0dQOqKA==" saltValue="hq7niFGCJ7SZKH/HJWcKcQ==" spinCount="100000" sheet="1" objects="1" scenarios="1" formatCells="0" formatColumns="0" formatRows="0"/>
  <mergeCells count="17">
    <mergeCell ref="A6:G6"/>
    <mergeCell ref="A10:A12"/>
    <mergeCell ref="B10:B12"/>
    <mergeCell ref="C10:C12"/>
    <mergeCell ref="D10:G10"/>
    <mergeCell ref="D11:E11"/>
    <mergeCell ref="F11:G11"/>
    <mergeCell ref="A1:G1"/>
    <mergeCell ref="A2:G2"/>
    <mergeCell ref="A3:G3"/>
    <mergeCell ref="A4:G4"/>
    <mergeCell ref="A5:G5"/>
    <mergeCell ref="D56:G56"/>
    <mergeCell ref="A57:G57"/>
    <mergeCell ref="A7:G7"/>
    <mergeCell ref="A8:G8"/>
    <mergeCell ref="A9:G9"/>
  </mergeCells>
  <conditionalFormatting sqref="D14:E46 F14:G28 F30:G36 F38:G46">
    <cfRule type="cellIs" dxfId="3" priority="4" operator="equal">
      <formula>0</formula>
    </cfRule>
    <cfRule type="cellIs" dxfId="2" priority="3" operator="greaterThan">
      <formula>0</formula>
    </cfRule>
  </conditionalFormatting>
  <conditionalFormatting sqref="D14:G48">
    <cfRule type="cellIs" dxfId="1" priority="2" operator="greaterThan">
      <formula>0</formula>
    </cfRule>
  </conditionalFormatting>
  <conditionalFormatting sqref="B38:B48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E11" sqref="E11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6" t="s">
        <v>72</v>
      </c>
      <c r="B2" s="56"/>
      <c r="C2" s="56"/>
      <c r="D2" s="56"/>
      <c r="E2" s="56"/>
      <c r="F2" s="56"/>
      <c r="G2" s="56"/>
    </row>
    <row r="4" spans="1:7">
      <c r="A4" s="22" t="s">
        <v>52</v>
      </c>
    </row>
    <row r="5" spans="1:7">
      <c r="A5" t="s">
        <v>41</v>
      </c>
      <c r="B5" s="21">
        <v>1</v>
      </c>
    </row>
    <row r="6" spans="1:7">
      <c r="A6" t="s">
        <v>42</v>
      </c>
      <c r="B6" s="21">
        <v>2</v>
      </c>
    </row>
    <row r="7" spans="1:7">
      <c r="A7" t="s">
        <v>60</v>
      </c>
      <c r="B7" s="21">
        <v>3</v>
      </c>
    </row>
    <row r="8" spans="1:7">
      <c r="A8" t="s">
        <v>61</v>
      </c>
      <c r="B8" s="21">
        <v>4</v>
      </c>
    </row>
    <row r="9" spans="1:7">
      <c r="A9" t="s">
        <v>62</v>
      </c>
      <c r="B9" s="21">
        <v>5</v>
      </c>
    </row>
    <row r="10" spans="1:7">
      <c r="A10" t="s">
        <v>63</v>
      </c>
      <c r="B10" s="21">
        <v>6</v>
      </c>
    </row>
    <row r="11" spans="1:7">
      <c r="A11" t="s">
        <v>64</v>
      </c>
      <c r="B11" s="21">
        <v>7</v>
      </c>
    </row>
    <row r="12" spans="1:7">
      <c r="A12" t="s">
        <v>65</v>
      </c>
      <c r="B12" s="21">
        <v>8</v>
      </c>
    </row>
    <row r="13" spans="1:7">
      <c r="A13" t="s">
        <v>55</v>
      </c>
      <c r="B13" s="21">
        <v>9</v>
      </c>
    </row>
    <row r="14" spans="1:7">
      <c r="A14" t="s">
        <v>82</v>
      </c>
      <c r="B14" s="21">
        <v>10</v>
      </c>
    </row>
    <row r="15" spans="1:7">
      <c r="A15" t="s">
        <v>83</v>
      </c>
      <c r="B15" s="21">
        <v>11</v>
      </c>
    </row>
    <row r="16" spans="1:7">
      <c r="A16" t="s">
        <v>56</v>
      </c>
      <c r="B16" s="21">
        <v>12</v>
      </c>
    </row>
    <row r="17" spans="1:2">
      <c r="A17" t="s">
        <v>57</v>
      </c>
      <c r="B17" s="21">
        <v>13</v>
      </c>
    </row>
    <row r="18" spans="1:2">
      <c r="A18" t="s">
        <v>51</v>
      </c>
      <c r="B18" s="21">
        <v>14</v>
      </c>
    </row>
    <row r="19" spans="1:2">
      <c r="A19" t="s">
        <v>58</v>
      </c>
      <c r="B19" s="21">
        <v>0</v>
      </c>
    </row>
    <row r="21" spans="1:2">
      <c r="A21" s="22" t="s">
        <v>53</v>
      </c>
    </row>
    <row r="22" spans="1:2">
      <c r="A22" t="s">
        <v>43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44</v>
      </c>
      <c r="B25" s="21">
        <v>19</v>
      </c>
    </row>
    <row r="26" spans="1:2">
      <c r="A26" t="s">
        <v>59</v>
      </c>
      <c r="B26" s="21">
        <v>20</v>
      </c>
    </row>
    <row r="27" spans="1:2">
      <c r="A27" t="s">
        <v>45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54</v>
      </c>
    </row>
    <row r="30" spans="1:2">
      <c r="A30" t="s">
        <v>74</v>
      </c>
      <c r="B30" s="21">
        <v>23</v>
      </c>
    </row>
    <row r="31" spans="1:2">
      <c r="A31" t="s">
        <v>75</v>
      </c>
      <c r="B31" s="21">
        <v>24</v>
      </c>
    </row>
    <row r="32" spans="1:2">
      <c r="A32" t="s">
        <v>76</v>
      </c>
      <c r="B32" s="21">
        <v>25</v>
      </c>
    </row>
    <row r="33" spans="1:2">
      <c r="A33" t="s">
        <v>77</v>
      </c>
      <c r="B33" s="21">
        <v>26</v>
      </c>
    </row>
    <row r="34" spans="1:2">
      <c r="A34" t="s">
        <v>78</v>
      </c>
      <c r="B34" s="21">
        <v>27</v>
      </c>
    </row>
    <row r="35" spans="1:2">
      <c r="A35" t="s">
        <v>79</v>
      </c>
      <c r="B35" s="21">
        <v>28</v>
      </c>
    </row>
    <row r="36" spans="1:2">
      <c r="A36" t="s">
        <v>80</v>
      </c>
      <c r="B36" s="21">
        <v>29</v>
      </c>
    </row>
    <row r="37" spans="1:2">
      <c r="A37" t="s">
        <v>73</v>
      </c>
      <c r="B37" s="21">
        <v>30</v>
      </c>
    </row>
    <row r="38" spans="1:2">
      <c r="A38" t="s">
        <v>71</v>
      </c>
      <c r="B38" s="21">
        <v>31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Y1FIRST SEMESTER</vt:lpstr>
      <vt:lpstr>Y1SECOND SEMESTER</vt:lpstr>
      <vt:lpstr>Y2FIRST SEMESTER </vt:lpstr>
      <vt:lpstr>Y2SECOND SEMESTER </vt:lpstr>
      <vt:lpstr>CURR CHKLST stem</vt:lpstr>
      <vt:lpstr>List of Specializations</vt:lpstr>
      <vt:lpstr>GASStrnd</vt:lpstr>
      <vt:lpstr>'CURR CHKLST stem'!Print_Area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2015-07-17T22:13:07Z</cp:lastPrinted>
  <dcterms:created xsi:type="dcterms:W3CDTF">2014-08-31T23:19:45Z</dcterms:created>
  <dcterms:modified xsi:type="dcterms:W3CDTF">2015-09-21T01:54:34Z</dcterms:modified>
</cp:coreProperties>
</file>