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NILYN\Desktop\ELECTRONIC CLASS PROGRAM FINAL\"/>
    </mc:Choice>
  </mc:AlternateContent>
  <bookViews>
    <workbookView xWindow="0" yWindow="0" windowWidth="12000" windowHeight="5790" tabRatio="581" firstSheet="3" activeTab="4"/>
  </bookViews>
  <sheets>
    <sheet name="Y1FIRST SEMESTER" sheetId="7" r:id="rId1"/>
    <sheet name="Y1SECOND SEMESTER" sheetId="11" r:id="rId2"/>
    <sheet name="Y2FIRST SEMESTER " sheetId="12" r:id="rId3"/>
    <sheet name="Y2SECOND SEMESTER " sheetId="13" r:id="rId4"/>
    <sheet name="Curriculum Checklist for SPORTS" sheetId="9" r:id="rId5"/>
    <sheet name="List of Specializations" sheetId="10" state="hidden" r:id="rId6"/>
  </sheets>
  <definedNames>
    <definedName name="GASStrnd">'List of Specializations'!$A$4:$A$38</definedName>
    <definedName name="_xlnm.Print_Area" localSheetId="4">'Curriculum Checklist for SPORTS'!$A$1:$G$57</definedName>
    <definedName name="_xlnm.Print_Area" localSheetId="0">'Y1FIRST SEMESTER'!$A$1:$I$26</definedName>
    <definedName name="_xlnm.Print_Area" localSheetId="1">'Y1SECOND SEMESTER'!$A$1:$I$26</definedName>
    <definedName name="_xlnm.Print_Area" localSheetId="2">'Y2FIRST SEMESTER '!$A$1:$I$26</definedName>
    <definedName name="_xlnm.Print_Area" localSheetId="3">'Y2SECOND SEMESTER '!$A$1:$I$26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3" l="1"/>
  <c r="T13" i="13"/>
  <c r="U13" i="13"/>
  <c r="V13" i="13"/>
  <c r="S14" i="13"/>
  <c r="T14" i="13"/>
  <c r="U14" i="13"/>
  <c r="V14" i="13"/>
  <c r="S15" i="13"/>
  <c r="T15" i="13"/>
  <c r="U15" i="13"/>
  <c r="V15" i="13"/>
  <c r="S16" i="13"/>
  <c r="T16" i="13"/>
  <c r="U16" i="13"/>
  <c r="V16" i="13"/>
  <c r="S17" i="13"/>
  <c r="T17" i="13"/>
  <c r="U17" i="13"/>
  <c r="V17" i="13"/>
  <c r="S18" i="13"/>
  <c r="T18" i="13"/>
  <c r="U18" i="13"/>
  <c r="V18" i="13"/>
  <c r="S19" i="13"/>
  <c r="T19" i="13"/>
  <c r="U19" i="13"/>
  <c r="V19" i="13"/>
  <c r="S20" i="13"/>
  <c r="T20" i="13"/>
  <c r="U20" i="13"/>
  <c r="V20" i="13"/>
  <c r="S21" i="13"/>
  <c r="T21" i="13"/>
  <c r="U21" i="13"/>
  <c r="V21" i="13"/>
  <c r="S22" i="13"/>
  <c r="T22" i="13"/>
  <c r="U22" i="13"/>
  <c r="V22" i="13"/>
  <c r="R14" i="13"/>
  <c r="R15" i="13"/>
  <c r="R16" i="13"/>
  <c r="R17" i="13"/>
  <c r="R18" i="13"/>
  <c r="R19" i="13"/>
  <c r="R20" i="13"/>
  <c r="R21" i="13"/>
  <c r="R22" i="13"/>
  <c r="R13" i="13"/>
  <c r="S13" i="12"/>
  <c r="T13" i="12"/>
  <c r="U13" i="12"/>
  <c r="V13" i="12"/>
  <c r="S14" i="12"/>
  <c r="T14" i="12"/>
  <c r="U14" i="12"/>
  <c r="V14" i="12"/>
  <c r="S15" i="12"/>
  <c r="T15" i="12"/>
  <c r="U15" i="12"/>
  <c r="V15" i="12"/>
  <c r="S16" i="12"/>
  <c r="T16" i="12"/>
  <c r="U16" i="12"/>
  <c r="V16" i="12"/>
  <c r="S17" i="12"/>
  <c r="T17" i="12"/>
  <c r="U17" i="12"/>
  <c r="V17" i="12"/>
  <c r="S18" i="12"/>
  <c r="T18" i="12"/>
  <c r="U18" i="12"/>
  <c r="V18" i="12"/>
  <c r="S19" i="12"/>
  <c r="T19" i="12"/>
  <c r="U19" i="12"/>
  <c r="V19" i="12"/>
  <c r="S20" i="12"/>
  <c r="T20" i="12"/>
  <c r="U20" i="12"/>
  <c r="V20" i="12"/>
  <c r="S21" i="12"/>
  <c r="T21" i="12"/>
  <c r="U21" i="12"/>
  <c r="V21" i="12"/>
  <c r="S22" i="12"/>
  <c r="T22" i="12"/>
  <c r="U22" i="12"/>
  <c r="V22" i="12"/>
  <c r="R14" i="12"/>
  <c r="R15" i="12"/>
  <c r="R16" i="12"/>
  <c r="R17" i="12"/>
  <c r="R18" i="12"/>
  <c r="R19" i="12"/>
  <c r="R20" i="12"/>
  <c r="R21" i="12"/>
  <c r="R22" i="12"/>
  <c r="R13" i="12"/>
  <c r="S13" i="11"/>
  <c r="T13" i="11"/>
  <c r="U13" i="11"/>
  <c r="V13" i="11"/>
  <c r="S14" i="11"/>
  <c r="T14" i="11"/>
  <c r="U14" i="11"/>
  <c r="V14" i="11"/>
  <c r="S15" i="11"/>
  <c r="T15" i="11"/>
  <c r="U15" i="11"/>
  <c r="V15" i="11"/>
  <c r="S16" i="11"/>
  <c r="T16" i="11"/>
  <c r="U16" i="11"/>
  <c r="V16" i="11"/>
  <c r="S17" i="11"/>
  <c r="T17" i="11"/>
  <c r="U17" i="11"/>
  <c r="V17" i="11"/>
  <c r="S18" i="11"/>
  <c r="T18" i="11"/>
  <c r="U18" i="11"/>
  <c r="V18" i="11"/>
  <c r="S19" i="11"/>
  <c r="T19" i="11"/>
  <c r="U19" i="11"/>
  <c r="V19" i="11"/>
  <c r="S20" i="11"/>
  <c r="T20" i="11"/>
  <c r="U20" i="11"/>
  <c r="V20" i="11"/>
  <c r="S21" i="11"/>
  <c r="T21" i="11"/>
  <c r="U21" i="11"/>
  <c r="V21" i="11"/>
  <c r="S22" i="11"/>
  <c r="T22" i="11"/>
  <c r="U22" i="11"/>
  <c r="V22" i="11"/>
  <c r="R14" i="11"/>
  <c r="R15" i="11"/>
  <c r="R16" i="11"/>
  <c r="R17" i="11"/>
  <c r="R18" i="11"/>
  <c r="R19" i="11"/>
  <c r="R20" i="11"/>
  <c r="R21" i="11"/>
  <c r="R22" i="11"/>
  <c r="R13" i="11"/>
  <c r="S13" i="7"/>
  <c r="T13" i="7"/>
  <c r="U13" i="7"/>
  <c r="V13" i="7"/>
  <c r="S14" i="7"/>
  <c r="T14" i="7"/>
  <c r="U14" i="7"/>
  <c r="V14" i="7"/>
  <c r="S15" i="7"/>
  <c r="T15" i="7"/>
  <c r="U15" i="7"/>
  <c r="V15" i="7"/>
  <c r="S16" i="7"/>
  <c r="T16" i="7"/>
  <c r="U16" i="7"/>
  <c r="V16" i="7"/>
  <c r="S17" i="7"/>
  <c r="T17" i="7"/>
  <c r="U17" i="7"/>
  <c r="V17" i="7"/>
  <c r="S18" i="7"/>
  <c r="T18" i="7"/>
  <c r="U18" i="7"/>
  <c r="V18" i="7"/>
  <c r="S19" i="7"/>
  <c r="T19" i="7"/>
  <c r="U19" i="7"/>
  <c r="V19" i="7"/>
  <c r="S20" i="7"/>
  <c r="T20" i="7"/>
  <c r="U20" i="7"/>
  <c r="V20" i="7"/>
  <c r="S21" i="7"/>
  <c r="T21" i="7"/>
  <c r="U21" i="7"/>
  <c r="V21" i="7"/>
  <c r="S22" i="7"/>
  <c r="T22" i="7"/>
  <c r="U22" i="7"/>
  <c r="V22" i="7"/>
  <c r="R14" i="7"/>
  <c r="R15" i="7"/>
  <c r="R16" i="7"/>
  <c r="R17" i="7"/>
  <c r="R18" i="7"/>
  <c r="R19" i="7"/>
  <c r="R20" i="7"/>
  <c r="R21" i="7"/>
  <c r="R22" i="7"/>
  <c r="R13" i="7"/>
  <c r="B39" i="9" l="1"/>
  <c r="B40" i="9"/>
  <c r="B41" i="9"/>
  <c r="B42" i="9"/>
  <c r="B43" i="9"/>
  <c r="B44" i="9"/>
  <c r="B45" i="9"/>
  <c r="B46" i="9"/>
  <c r="B38" i="9"/>
  <c r="A8" i="7"/>
  <c r="A8" i="9" l="1"/>
  <c r="A5" i="9"/>
  <c r="A4" i="9"/>
  <c r="B47" i="9"/>
  <c r="B48" i="9"/>
  <c r="B31" i="9"/>
  <c r="B32" i="9"/>
  <c r="B33" i="9"/>
  <c r="B34" i="9"/>
  <c r="B35" i="9"/>
  <c r="B36" i="9"/>
  <c r="B30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14" i="9"/>
  <c r="A13" i="13"/>
  <c r="B13" i="13"/>
  <c r="A14" i="13"/>
  <c r="B14" i="13"/>
  <c r="A15" i="13"/>
  <c r="B15" i="13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B12" i="13"/>
  <c r="A12" i="13"/>
  <c r="A8" i="13"/>
  <c r="A7" i="13"/>
  <c r="A5" i="13"/>
  <c r="A4" i="13"/>
  <c r="A13" i="12"/>
  <c r="B13" i="12"/>
  <c r="A14" i="12"/>
  <c r="B14" i="12"/>
  <c r="A15" i="12"/>
  <c r="B15" i="12"/>
  <c r="A16" i="12"/>
  <c r="B16" i="12"/>
  <c r="A17" i="12"/>
  <c r="B17" i="12"/>
  <c r="A18" i="12"/>
  <c r="B18" i="12"/>
  <c r="A19" i="12"/>
  <c r="B19" i="12"/>
  <c r="A20" i="12"/>
  <c r="B20" i="12"/>
  <c r="A21" i="12"/>
  <c r="B21" i="12"/>
  <c r="A22" i="12"/>
  <c r="B22" i="12"/>
  <c r="B12" i="12"/>
  <c r="A12" i="12"/>
  <c r="A8" i="12"/>
  <c r="A7" i="12"/>
  <c r="A5" i="12"/>
  <c r="A4" i="12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B12" i="11"/>
  <c r="A12" i="11"/>
  <c r="A8" i="11"/>
  <c r="A7" i="11"/>
  <c r="A4" i="11"/>
  <c r="P22" i="13"/>
  <c r="O22" i="13"/>
  <c r="N22" i="13"/>
  <c r="M22" i="13"/>
  <c r="L22" i="13"/>
  <c r="P21" i="13"/>
  <c r="O21" i="13"/>
  <c r="N21" i="13"/>
  <c r="M21" i="13"/>
  <c r="L21" i="13"/>
  <c r="P20" i="13"/>
  <c r="O20" i="13"/>
  <c r="N20" i="13"/>
  <c r="M20" i="13"/>
  <c r="L20" i="13"/>
  <c r="P19" i="13"/>
  <c r="O19" i="13"/>
  <c r="N19" i="13"/>
  <c r="M19" i="13"/>
  <c r="L19" i="13"/>
  <c r="P17" i="13"/>
  <c r="O17" i="13"/>
  <c r="N17" i="13"/>
  <c r="M17" i="13"/>
  <c r="L17" i="13"/>
  <c r="P16" i="13"/>
  <c r="O16" i="13"/>
  <c r="N16" i="13"/>
  <c r="M16" i="13"/>
  <c r="L16" i="13"/>
  <c r="P14" i="13"/>
  <c r="O14" i="13"/>
  <c r="N14" i="13"/>
  <c r="M14" i="13"/>
  <c r="L14" i="13"/>
  <c r="P13" i="13"/>
  <c r="O13" i="13"/>
  <c r="N13" i="13"/>
  <c r="M13" i="13"/>
  <c r="L13" i="13"/>
  <c r="P22" i="12"/>
  <c r="O22" i="12"/>
  <c r="N22" i="12"/>
  <c r="M22" i="12"/>
  <c r="L22" i="12"/>
  <c r="P21" i="12"/>
  <c r="O21" i="12"/>
  <c r="N21" i="12"/>
  <c r="M21" i="12"/>
  <c r="L21" i="12"/>
  <c r="P20" i="12"/>
  <c r="O20" i="12"/>
  <c r="N20" i="12"/>
  <c r="M20" i="12"/>
  <c r="L20" i="12"/>
  <c r="P19" i="12"/>
  <c r="O19" i="12"/>
  <c r="N19" i="12"/>
  <c r="M19" i="12"/>
  <c r="L19" i="12"/>
  <c r="P17" i="12"/>
  <c r="O17" i="12"/>
  <c r="N17" i="12"/>
  <c r="M17" i="12"/>
  <c r="L17" i="12"/>
  <c r="P16" i="12"/>
  <c r="O16" i="12"/>
  <c r="N16" i="12"/>
  <c r="M16" i="12"/>
  <c r="L16" i="12"/>
  <c r="P14" i="12"/>
  <c r="O14" i="12"/>
  <c r="N14" i="12"/>
  <c r="M14" i="12"/>
  <c r="L14" i="12"/>
  <c r="P13" i="12"/>
  <c r="O13" i="12"/>
  <c r="N13" i="12"/>
  <c r="M13" i="12"/>
  <c r="L13" i="12"/>
  <c r="P29" i="9"/>
  <c r="P37" i="9"/>
  <c r="P22" i="11"/>
  <c r="O22" i="11"/>
  <c r="N22" i="11"/>
  <c r="M22" i="11"/>
  <c r="L22" i="11"/>
  <c r="P21" i="11"/>
  <c r="O21" i="11"/>
  <c r="N21" i="11"/>
  <c r="M21" i="11"/>
  <c r="L21" i="11"/>
  <c r="P20" i="11"/>
  <c r="O20" i="11"/>
  <c r="N20" i="11"/>
  <c r="M20" i="11"/>
  <c r="L20" i="11"/>
  <c r="P19" i="11"/>
  <c r="O19" i="11"/>
  <c r="N19" i="11"/>
  <c r="M19" i="11"/>
  <c r="L19" i="11"/>
  <c r="P17" i="11"/>
  <c r="O17" i="11"/>
  <c r="N17" i="11"/>
  <c r="M17" i="11"/>
  <c r="L17" i="11"/>
  <c r="P16" i="11"/>
  <c r="O16" i="11"/>
  <c r="N16" i="11"/>
  <c r="M16" i="11"/>
  <c r="L16" i="11"/>
  <c r="P14" i="11"/>
  <c r="O14" i="11"/>
  <c r="N14" i="11"/>
  <c r="M14" i="11"/>
  <c r="L14" i="11"/>
  <c r="P13" i="11"/>
  <c r="O13" i="11"/>
  <c r="N13" i="11"/>
  <c r="N23" i="11" s="1"/>
  <c r="E23" i="11" s="1"/>
  <c r="M13" i="11"/>
  <c r="L13" i="11"/>
  <c r="N23" i="13" l="1"/>
  <c r="E23" i="13" s="1"/>
  <c r="M23" i="13"/>
  <c r="D23" i="13" s="1"/>
  <c r="M23" i="12"/>
  <c r="D23" i="12" s="1"/>
  <c r="N23" i="12"/>
  <c r="E23" i="12" s="1"/>
  <c r="O23" i="11"/>
  <c r="F23" i="11" s="1"/>
  <c r="L23" i="11"/>
  <c r="C23" i="11" s="1"/>
  <c r="P23" i="11"/>
  <c r="G23" i="11" s="1"/>
  <c r="M23" i="11"/>
  <c r="D23" i="11" s="1"/>
  <c r="O23" i="13"/>
  <c r="F23" i="13" s="1"/>
  <c r="W13" i="13"/>
  <c r="X13" i="13" s="1"/>
  <c r="AY13" i="13" s="1"/>
  <c r="W16" i="13"/>
  <c r="X16" i="13" s="1"/>
  <c r="BA16" i="13" s="1"/>
  <c r="W19" i="13"/>
  <c r="X19" i="13" s="1"/>
  <c r="BC19" i="13" s="1"/>
  <c r="W21" i="13"/>
  <c r="X21" i="13" s="1"/>
  <c r="BA21" i="13" s="1"/>
  <c r="W20" i="7"/>
  <c r="X20" i="7" s="1"/>
  <c r="AD20" i="7" s="1"/>
  <c r="W13" i="12"/>
  <c r="X13" i="12" s="1"/>
  <c r="BC13" i="12" s="1"/>
  <c r="W17" i="12"/>
  <c r="X17" i="12" s="1"/>
  <c r="BB17" i="12" s="1"/>
  <c r="W21" i="7"/>
  <c r="X21" i="7" s="1"/>
  <c r="W19" i="7"/>
  <c r="X19" i="7" s="1"/>
  <c r="W16" i="12"/>
  <c r="X16" i="12" s="1"/>
  <c r="BC16" i="12" s="1"/>
  <c r="O23" i="12"/>
  <c r="F23" i="12" s="1"/>
  <c r="W14" i="12"/>
  <c r="X14" i="12" s="1"/>
  <c r="AZ14" i="12" s="1"/>
  <c r="W14" i="13"/>
  <c r="X14" i="13" s="1"/>
  <c r="BD14" i="13" s="1"/>
  <c r="W17" i="13"/>
  <c r="X17" i="13" s="1"/>
  <c r="AZ17" i="13" s="1"/>
  <c r="W20" i="13"/>
  <c r="X20" i="13" s="1"/>
  <c r="BD20" i="13" s="1"/>
  <c r="W22" i="13"/>
  <c r="X22" i="13" s="1"/>
  <c r="BD22" i="13" s="1"/>
  <c r="W19" i="11"/>
  <c r="X19" i="11" s="1"/>
  <c r="BC19" i="11" s="1"/>
  <c r="L23" i="12"/>
  <c r="C23" i="12" s="1"/>
  <c r="P23" i="12"/>
  <c r="G23" i="12" s="1"/>
  <c r="L23" i="13"/>
  <c r="C23" i="13" s="1"/>
  <c r="P23" i="13"/>
  <c r="G23" i="13" s="1"/>
  <c r="W16" i="11"/>
  <c r="X16" i="11" s="1"/>
  <c r="BA16" i="11" s="1"/>
  <c r="W17" i="7"/>
  <c r="X17" i="7" s="1"/>
  <c r="BC21" i="13"/>
  <c r="AW21" i="13"/>
  <c r="AU21" i="13"/>
  <c r="AO21" i="13"/>
  <c r="AM21" i="13"/>
  <c r="AG21" i="13"/>
  <c r="AE21" i="13"/>
  <c r="BD21" i="13"/>
  <c r="BB21" i="13"/>
  <c r="AV21" i="13"/>
  <c r="AT21" i="13"/>
  <c r="AN21" i="13"/>
  <c r="AL21" i="13"/>
  <c r="AF21" i="13"/>
  <c r="AD21" i="13"/>
  <c r="W19" i="12"/>
  <c r="X19" i="12" s="1"/>
  <c r="BA19" i="12" s="1"/>
  <c r="W20" i="12"/>
  <c r="X20" i="12" s="1"/>
  <c r="BD20" i="12" s="1"/>
  <c r="W21" i="12"/>
  <c r="X21" i="12" s="1"/>
  <c r="BA21" i="12" s="1"/>
  <c r="W22" i="12"/>
  <c r="X22" i="12" s="1"/>
  <c r="BB22" i="12" s="1"/>
  <c r="W21" i="11"/>
  <c r="X21" i="11" s="1"/>
  <c r="BA21" i="11" s="1"/>
  <c r="W14" i="11"/>
  <c r="X14" i="11" s="1"/>
  <c r="BB14" i="11" s="1"/>
  <c r="W20" i="11"/>
  <c r="X20" i="11" s="1"/>
  <c r="BB20" i="11" s="1"/>
  <c r="W22" i="11"/>
  <c r="X22" i="11" s="1"/>
  <c r="BD22" i="11" s="1"/>
  <c r="W17" i="11"/>
  <c r="X17" i="11" s="1"/>
  <c r="BB17" i="11" s="1"/>
  <c r="W13" i="11"/>
  <c r="X13" i="11" s="1"/>
  <c r="BC13" i="11" s="1"/>
  <c r="AN19" i="11"/>
  <c r="W16" i="7"/>
  <c r="X16" i="7" s="1"/>
  <c r="AB16" i="7" s="1"/>
  <c r="W22" i="7"/>
  <c r="X22" i="7" s="1"/>
  <c r="W14" i="7"/>
  <c r="X14" i="7" s="1"/>
  <c r="W13" i="7"/>
  <c r="X13" i="7" s="1"/>
  <c r="AH21" i="13" l="1"/>
  <c r="AA21" i="13"/>
  <c r="AQ21" i="13"/>
  <c r="AY21" i="13"/>
  <c r="Z21" i="13"/>
  <c r="AP21" i="13"/>
  <c r="AX21" i="13"/>
  <c r="AI21" i="13"/>
  <c r="AB21" i="13"/>
  <c r="AJ21" i="13"/>
  <c r="AR21" i="13"/>
  <c r="AZ21" i="13"/>
  <c r="AC21" i="13"/>
  <c r="AK21" i="13"/>
  <c r="AS21" i="13"/>
  <c r="AT14" i="12"/>
  <c r="AV19" i="11"/>
  <c r="AR17" i="12"/>
  <c r="BD19" i="11"/>
  <c r="AF19" i="11"/>
  <c r="AG19" i="11"/>
  <c r="AO19" i="11"/>
  <c r="AW19" i="11"/>
  <c r="AD20" i="12"/>
  <c r="AP19" i="13"/>
  <c r="AM20" i="12"/>
  <c r="Z19" i="13"/>
  <c r="AQ17" i="12"/>
  <c r="AG19" i="13"/>
  <c r="AM22" i="12"/>
  <c r="BB20" i="12"/>
  <c r="BD14" i="11"/>
  <c r="AH16" i="11"/>
  <c r="AF19" i="13"/>
  <c r="AO19" i="13"/>
  <c r="AY16" i="11"/>
  <c r="AA17" i="12"/>
  <c r="AF16" i="12"/>
  <c r="AH19" i="13"/>
  <c r="AX19" i="13"/>
  <c r="AW19" i="13"/>
  <c r="BC17" i="12"/>
  <c r="BD17" i="12"/>
  <c r="AV19" i="13"/>
  <c r="AN22" i="12"/>
  <c r="AB17" i="12"/>
  <c r="AM17" i="12"/>
  <c r="AN17" i="12"/>
  <c r="AW16" i="12"/>
  <c r="AN19" i="13"/>
  <c r="BD19" i="13"/>
  <c r="AA20" i="13"/>
  <c r="AC20" i="12"/>
  <c r="AS20" i="12"/>
  <c r="AI19" i="13"/>
  <c r="AY19" i="13"/>
  <c r="AX16" i="11"/>
  <c r="AE20" i="12"/>
  <c r="AU20" i="12"/>
  <c r="AL20" i="12"/>
  <c r="AE17" i="12"/>
  <c r="AU17" i="12"/>
  <c r="AF17" i="12"/>
  <c r="AV17" i="12"/>
  <c r="AV16" i="12"/>
  <c r="AB19" i="13"/>
  <c r="AJ19" i="13"/>
  <c r="AR19" i="13"/>
  <c r="AZ19" i="13"/>
  <c r="AC19" i="13"/>
  <c r="AK19" i="13"/>
  <c r="AS19" i="13"/>
  <c r="BA19" i="13"/>
  <c r="AQ20" i="13"/>
  <c r="AF20" i="12"/>
  <c r="AA19" i="13"/>
  <c r="AQ19" i="13"/>
  <c r="AI20" i="13"/>
  <c r="AI16" i="11"/>
  <c r="AK20" i="12"/>
  <c r="BA20" i="12"/>
  <c r="AX20" i="12"/>
  <c r="AI17" i="12"/>
  <c r="AY17" i="12"/>
  <c r="AJ17" i="12"/>
  <c r="AZ17" i="12"/>
  <c r="AG16" i="12"/>
  <c r="AD19" i="13"/>
  <c r="AL19" i="13"/>
  <c r="AT19" i="13"/>
  <c r="BB19" i="13"/>
  <c r="AE19" i="13"/>
  <c r="AM19" i="13"/>
  <c r="AU19" i="13"/>
  <c r="AL20" i="13"/>
  <c r="AL16" i="11"/>
  <c r="BB16" i="11"/>
  <c r="AM16" i="11"/>
  <c r="BC16" i="11"/>
  <c r="AJ16" i="12"/>
  <c r="AZ16" i="12"/>
  <c r="AK16" i="12"/>
  <c r="BA16" i="12"/>
  <c r="AD17" i="13"/>
  <c r="Z16" i="11"/>
  <c r="AP16" i="11"/>
  <c r="AA16" i="11"/>
  <c r="AQ16" i="11"/>
  <c r="Z21" i="12"/>
  <c r="AN16" i="12"/>
  <c r="BD16" i="12"/>
  <c r="AO16" i="12"/>
  <c r="AO14" i="13"/>
  <c r="AD16" i="11"/>
  <c r="AT16" i="11"/>
  <c r="AE16" i="11"/>
  <c r="AU16" i="11"/>
  <c r="AB16" i="12"/>
  <c r="AR16" i="12"/>
  <c r="AC16" i="12"/>
  <c r="AS16" i="12"/>
  <c r="AO22" i="11"/>
  <c r="AP14" i="13"/>
  <c r="BC20" i="12"/>
  <c r="AN20" i="12"/>
  <c r="AJ13" i="13"/>
  <c r="AR13" i="13"/>
  <c r="AE13" i="13"/>
  <c r="AD13" i="13"/>
  <c r="AC13" i="13"/>
  <c r="AS13" i="13"/>
  <c r="AB13" i="13"/>
  <c r="AT13" i="13"/>
  <c r="AU13" i="13"/>
  <c r="AZ13" i="13"/>
  <c r="AK13" i="13"/>
  <c r="BA13" i="13"/>
  <c r="AL13" i="13"/>
  <c r="BB13" i="13"/>
  <c r="AM13" i="13"/>
  <c r="BC13" i="13"/>
  <c r="Z19" i="11"/>
  <c r="AP19" i="11"/>
  <c r="AA19" i="11"/>
  <c r="AQ19" i="11"/>
  <c r="AA21" i="12"/>
  <c r="AX14" i="13"/>
  <c r="AB19" i="11"/>
  <c r="AJ19" i="11"/>
  <c r="AR19" i="11"/>
  <c r="AZ19" i="11"/>
  <c r="AC19" i="11"/>
  <c r="AK19" i="11"/>
  <c r="AS19" i="11"/>
  <c r="BA19" i="11"/>
  <c r="AQ21" i="12"/>
  <c r="AG20" i="12"/>
  <c r="AO20" i="12"/>
  <c r="AW20" i="12"/>
  <c r="Z20" i="12"/>
  <c r="AH20" i="12"/>
  <c r="AP20" i="12"/>
  <c r="BD13" i="12"/>
  <c r="AU16" i="13"/>
  <c r="AF13" i="13"/>
  <c r="AN13" i="13"/>
  <c r="AV13" i="13"/>
  <c r="BD13" i="13"/>
  <c r="AG13" i="13"/>
  <c r="AO13" i="13"/>
  <c r="AW13" i="13"/>
  <c r="Z14" i="13"/>
  <c r="AS20" i="7"/>
  <c r="AH19" i="11"/>
  <c r="AX19" i="11"/>
  <c r="AI19" i="11"/>
  <c r="AY19" i="11"/>
  <c r="AT16" i="13"/>
  <c r="AW14" i="13"/>
  <c r="AD19" i="11"/>
  <c r="AL19" i="11"/>
  <c r="AT19" i="11"/>
  <c r="BB19" i="11"/>
  <c r="AE19" i="11"/>
  <c r="AM19" i="11"/>
  <c r="AU19" i="11"/>
  <c r="AA20" i="12"/>
  <c r="AI20" i="12"/>
  <c r="AQ20" i="12"/>
  <c r="AY20" i="12"/>
  <c r="AB20" i="12"/>
  <c r="AJ20" i="12"/>
  <c r="AT20" i="12"/>
  <c r="Z13" i="13"/>
  <c r="AH13" i="13"/>
  <c r="AP13" i="13"/>
  <c r="AX13" i="13"/>
  <c r="AA13" i="13"/>
  <c r="AI13" i="13"/>
  <c r="AQ13" i="13"/>
  <c r="AG14" i="13"/>
  <c r="AH14" i="13"/>
  <c r="AU22" i="12"/>
  <c r="AV22" i="12"/>
  <c r="AU19" i="12"/>
  <c r="AC14" i="12"/>
  <c r="AF13" i="12"/>
  <c r="AG13" i="12"/>
  <c r="BB16" i="13"/>
  <c r="BC16" i="13"/>
  <c r="BC22" i="12"/>
  <c r="BD22" i="12"/>
  <c r="AS14" i="12"/>
  <c r="AN13" i="12"/>
  <c r="AO13" i="12"/>
  <c r="AD16" i="13"/>
  <c r="AE16" i="13"/>
  <c r="BC20" i="7"/>
  <c r="AE22" i="12"/>
  <c r="AF22" i="12"/>
  <c r="AD14" i="12"/>
  <c r="AV13" i="12"/>
  <c r="AW13" i="12"/>
  <c r="AL16" i="13"/>
  <c r="AM16" i="13"/>
  <c r="AG22" i="12"/>
  <c r="AX22" i="12"/>
  <c r="Z13" i="12"/>
  <c r="AH13" i="12"/>
  <c r="AP13" i="12"/>
  <c r="AX13" i="12"/>
  <c r="AA13" i="12"/>
  <c r="AI13" i="12"/>
  <c r="AQ13" i="12"/>
  <c r="AY13" i="12"/>
  <c r="AF16" i="13"/>
  <c r="AN16" i="13"/>
  <c r="AV16" i="13"/>
  <c r="BD16" i="13"/>
  <c r="AG16" i="13"/>
  <c r="AO16" i="13"/>
  <c r="AW16" i="13"/>
  <c r="AC20" i="13"/>
  <c r="AK20" i="13"/>
  <c r="AU20" i="13"/>
  <c r="AT20" i="13"/>
  <c r="AA22" i="12"/>
  <c r="AI22" i="12"/>
  <c r="AQ22" i="12"/>
  <c r="AY22" i="12"/>
  <c r="AB22" i="12"/>
  <c r="AJ22" i="12"/>
  <c r="AR22" i="12"/>
  <c r="AZ22" i="12"/>
  <c r="AH21" i="12"/>
  <c r="AB13" i="12"/>
  <c r="AJ13" i="12"/>
  <c r="AR13" i="12"/>
  <c r="AZ13" i="12"/>
  <c r="AC13" i="12"/>
  <c r="AK13" i="12"/>
  <c r="AS13" i="12"/>
  <c r="BA13" i="12"/>
  <c r="Z16" i="13"/>
  <c r="AH16" i="13"/>
  <c r="AP16" i="13"/>
  <c r="AX16" i="13"/>
  <c r="AA16" i="13"/>
  <c r="AI16" i="13"/>
  <c r="AQ16" i="13"/>
  <c r="AY16" i="13"/>
  <c r="AE20" i="13"/>
  <c r="AM20" i="13"/>
  <c r="BA20" i="13"/>
  <c r="BB20" i="13"/>
  <c r="Z20" i="7"/>
  <c r="AO22" i="12"/>
  <c r="AW22" i="12"/>
  <c r="Z22" i="12"/>
  <c r="AH22" i="12"/>
  <c r="AP22" i="12"/>
  <c r="AV17" i="11"/>
  <c r="AC22" i="12"/>
  <c r="AK22" i="12"/>
  <c r="AS22" i="12"/>
  <c r="BA22" i="12"/>
  <c r="AD22" i="12"/>
  <c r="AL22" i="12"/>
  <c r="AT22" i="12"/>
  <c r="AP21" i="12"/>
  <c r="AD13" i="12"/>
  <c r="AL13" i="12"/>
  <c r="AT13" i="12"/>
  <c r="BB13" i="12"/>
  <c r="AE13" i="12"/>
  <c r="AM13" i="12"/>
  <c r="AU13" i="12"/>
  <c r="AB16" i="13"/>
  <c r="AJ16" i="13"/>
  <c r="AR16" i="13"/>
  <c r="AZ16" i="13"/>
  <c r="AC16" i="13"/>
  <c r="AK16" i="13"/>
  <c r="AS16" i="13"/>
  <c r="AG20" i="13"/>
  <c r="AO20" i="13"/>
  <c r="AD20" i="13"/>
  <c r="AO17" i="13"/>
  <c r="AR20" i="11"/>
  <c r="BA20" i="7"/>
  <c r="AV20" i="7"/>
  <c r="AE20" i="7"/>
  <c r="AR20" i="7"/>
  <c r="AK20" i="7"/>
  <c r="AU20" i="7"/>
  <c r="AX20" i="7"/>
  <c r="AJ20" i="7"/>
  <c r="AC20" i="7"/>
  <c r="AM20" i="7"/>
  <c r="AW16" i="7"/>
  <c r="AC16" i="7"/>
  <c r="Z16" i="7"/>
  <c r="AO16" i="7"/>
  <c r="AV16" i="7"/>
  <c r="AS20" i="13"/>
  <c r="AW20" i="13"/>
  <c r="Z20" i="13"/>
  <c r="AH20" i="13"/>
  <c r="AP20" i="13"/>
  <c r="AX20" i="13"/>
  <c r="AC14" i="13"/>
  <c r="AK14" i="13"/>
  <c r="AS14" i="13"/>
  <c r="BA14" i="13"/>
  <c r="AD14" i="13"/>
  <c r="AL14" i="13"/>
  <c r="AT14" i="13"/>
  <c r="BB14" i="13"/>
  <c r="AN16" i="7"/>
  <c r="AP20" i="7"/>
  <c r="BA20" i="11"/>
  <c r="AI17" i="11"/>
  <c r="AD21" i="12"/>
  <c r="AL21" i="12"/>
  <c r="AX21" i="12"/>
  <c r="AI21" i="12"/>
  <c r="AY21" i="12"/>
  <c r="AT19" i="12"/>
  <c r="Z22" i="13"/>
  <c r="AG17" i="13"/>
  <c r="AY17" i="13"/>
  <c r="AP17" i="13"/>
  <c r="AE20" i="11"/>
  <c r="AB20" i="11"/>
  <c r="AM17" i="11"/>
  <c r="AF17" i="11"/>
  <c r="AT21" i="12"/>
  <c r="BB21" i="12"/>
  <c r="AE21" i="12"/>
  <c r="AM21" i="12"/>
  <c r="AU21" i="12"/>
  <c r="BC21" i="12"/>
  <c r="AD19" i="12"/>
  <c r="AE19" i="12"/>
  <c r="AO22" i="13"/>
  <c r="AP22" i="13"/>
  <c r="AC17" i="13"/>
  <c r="AK17" i="13"/>
  <c r="AS17" i="13"/>
  <c r="Z17" i="13"/>
  <c r="AJ17" i="13"/>
  <c r="AX17" i="13"/>
  <c r="AH20" i="7"/>
  <c r="AP22" i="11"/>
  <c r="AR20" i="12"/>
  <c r="AV20" i="12"/>
  <c r="AZ20" i="12"/>
  <c r="AY20" i="13"/>
  <c r="BC20" i="13"/>
  <c r="AB20" i="13"/>
  <c r="AF20" i="13"/>
  <c r="AJ20" i="13"/>
  <c r="AN20" i="13"/>
  <c r="AR20" i="13"/>
  <c r="AV20" i="13"/>
  <c r="AZ20" i="13"/>
  <c r="AA14" i="13"/>
  <c r="AE14" i="13"/>
  <c r="AI14" i="13"/>
  <c r="AM14" i="13"/>
  <c r="AQ14" i="13"/>
  <c r="AU14" i="13"/>
  <c r="AY14" i="13"/>
  <c r="BC14" i="13"/>
  <c r="AB14" i="13"/>
  <c r="AF14" i="13"/>
  <c r="AJ14" i="13"/>
  <c r="AN14" i="13"/>
  <c r="AR14" i="13"/>
  <c r="AV14" i="13"/>
  <c r="AZ14" i="13"/>
  <c r="BC16" i="7"/>
  <c r="AS16" i="7"/>
  <c r="AG16" i="7"/>
  <c r="BD16" i="7"/>
  <c r="AR16" i="7"/>
  <c r="AF16" i="7"/>
  <c r="AQ20" i="11"/>
  <c r="AG20" i="11"/>
  <c r="AJ20" i="11"/>
  <c r="AZ20" i="11"/>
  <c r="BA17" i="11"/>
  <c r="AY17" i="11"/>
  <c r="AN17" i="11"/>
  <c r="BD17" i="11"/>
  <c r="AB16" i="11"/>
  <c r="AF16" i="11"/>
  <c r="AJ16" i="11"/>
  <c r="AN16" i="11"/>
  <c r="AR16" i="11"/>
  <c r="AV16" i="11"/>
  <c r="AZ16" i="11"/>
  <c r="BD16" i="11"/>
  <c r="AC16" i="11"/>
  <c r="AG16" i="11"/>
  <c r="AK16" i="11"/>
  <c r="AO16" i="11"/>
  <c r="AS16" i="11"/>
  <c r="AW16" i="11"/>
  <c r="AB21" i="12"/>
  <c r="AF21" i="12"/>
  <c r="AJ21" i="12"/>
  <c r="AN21" i="12"/>
  <c r="AR21" i="12"/>
  <c r="AV21" i="12"/>
  <c r="AZ21" i="12"/>
  <c r="BD21" i="12"/>
  <c r="AC21" i="12"/>
  <c r="AG21" i="12"/>
  <c r="AK21" i="12"/>
  <c r="AO21" i="12"/>
  <c r="AS21" i="12"/>
  <c r="AW21" i="12"/>
  <c r="AL19" i="12"/>
  <c r="BB19" i="12"/>
  <c r="AM19" i="12"/>
  <c r="BC19" i="12"/>
  <c r="AC17" i="12"/>
  <c r="AG17" i="12"/>
  <c r="AK17" i="12"/>
  <c r="AO17" i="12"/>
  <c r="AS17" i="12"/>
  <c r="AW17" i="12"/>
  <c r="BA17" i="12"/>
  <c r="Z17" i="12"/>
  <c r="AD17" i="12"/>
  <c r="AH17" i="12"/>
  <c r="AL17" i="12"/>
  <c r="AP17" i="12"/>
  <c r="AT17" i="12"/>
  <c r="AX17" i="12"/>
  <c r="Z16" i="12"/>
  <c r="AD16" i="12"/>
  <c r="AH16" i="12"/>
  <c r="AL16" i="12"/>
  <c r="AP16" i="12"/>
  <c r="AT16" i="12"/>
  <c r="AX16" i="12"/>
  <c r="BB16" i="12"/>
  <c r="AA16" i="12"/>
  <c r="AE16" i="12"/>
  <c r="AI16" i="12"/>
  <c r="AM16" i="12"/>
  <c r="AQ16" i="12"/>
  <c r="AU16" i="12"/>
  <c r="AY16" i="12"/>
  <c r="AK14" i="12"/>
  <c r="BA14" i="12"/>
  <c r="AL14" i="12"/>
  <c r="BB14" i="12"/>
  <c r="AG22" i="13"/>
  <c r="AW22" i="13"/>
  <c r="AH22" i="13"/>
  <c r="AX22" i="13"/>
  <c r="AA17" i="13"/>
  <c r="AE17" i="13"/>
  <c r="AI17" i="13"/>
  <c r="AM17" i="13"/>
  <c r="AQ17" i="13"/>
  <c r="AW17" i="13"/>
  <c r="BA17" i="13"/>
  <c r="AB17" i="13"/>
  <c r="AH17" i="13"/>
  <c r="AL17" i="13"/>
  <c r="AT17" i="13"/>
  <c r="BB17" i="13"/>
  <c r="AZ20" i="7"/>
  <c r="AN20" i="7"/>
  <c r="AB20" i="7"/>
  <c r="AW20" i="7"/>
  <c r="AO20" i="7"/>
  <c r="AG20" i="7"/>
  <c r="BD20" i="7"/>
  <c r="AF20" i="7"/>
  <c r="AY20" i="7"/>
  <c r="AQ20" i="7"/>
  <c r="AI20" i="7"/>
  <c r="AA20" i="7"/>
  <c r="BB20" i="7"/>
  <c r="AT20" i="7"/>
  <c r="AL20" i="7"/>
  <c r="AL21" i="11"/>
  <c r="BB21" i="11"/>
  <c r="AM21" i="11"/>
  <c r="BC21" i="11"/>
  <c r="AB21" i="7"/>
  <c r="AF21" i="7"/>
  <c r="AJ21" i="7"/>
  <c r="AN21" i="7"/>
  <c r="AR21" i="7"/>
  <c r="AV21" i="7"/>
  <c r="AZ21" i="7"/>
  <c r="BD21" i="7"/>
  <c r="AC21" i="7"/>
  <c r="AG21" i="7"/>
  <c r="AK21" i="7"/>
  <c r="AO21" i="7"/>
  <c r="AS21" i="7"/>
  <c r="AW21" i="7"/>
  <c r="BA21" i="7"/>
  <c r="Z21" i="7"/>
  <c r="AH21" i="7"/>
  <c r="AP21" i="7"/>
  <c r="AX21" i="7"/>
  <c r="AA21" i="7"/>
  <c r="AE21" i="7"/>
  <c r="AI21" i="7"/>
  <c r="AM21" i="7"/>
  <c r="AQ21" i="7"/>
  <c r="AU21" i="7"/>
  <c r="AY21" i="7"/>
  <c r="BC21" i="7"/>
  <c r="AD21" i="7"/>
  <c r="AL21" i="7"/>
  <c r="AT21" i="7"/>
  <c r="BB21" i="7"/>
  <c r="BA16" i="7"/>
  <c r="AK16" i="7"/>
  <c r="AZ16" i="7"/>
  <c r="AJ16" i="7"/>
  <c r="AW20" i="11"/>
  <c r="AS20" i="11"/>
  <c r="AN20" i="11"/>
  <c r="BD20" i="11"/>
  <c r="AQ17" i="11"/>
  <c r="BC17" i="11"/>
  <c r="AK17" i="11"/>
  <c r="Z17" i="11"/>
  <c r="AH17" i="11"/>
  <c r="AP17" i="11"/>
  <c r="AX17" i="11"/>
  <c r="AF21" i="11"/>
  <c r="AN21" i="11"/>
  <c r="AV21" i="11"/>
  <c r="BD21" i="11"/>
  <c r="AG21" i="11"/>
  <c r="AO21" i="11"/>
  <c r="AW21" i="11"/>
  <c r="AF19" i="12"/>
  <c r="AN19" i="12"/>
  <c r="AV19" i="12"/>
  <c r="BD19" i="12"/>
  <c r="AG19" i="12"/>
  <c r="AO19" i="12"/>
  <c r="AW19" i="12"/>
  <c r="AE14" i="12"/>
  <c r="AM14" i="12"/>
  <c r="AU14" i="12"/>
  <c r="BC14" i="12"/>
  <c r="AF14" i="12"/>
  <c r="AN14" i="12"/>
  <c r="AV14" i="12"/>
  <c r="BD14" i="12"/>
  <c r="AA22" i="13"/>
  <c r="AI22" i="13"/>
  <c r="AQ22" i="13"/>
  <c r="AY22" i="13"/>
  <c r="AB22" i="13"/>
  <c r="AJ22" i="13"/>
  <c r="AR22" i="13"/>
  <c r="AZ22" i="13"/>
  <c r="AU17" i="13"/>
  <c r="BC17" i="13"/>
  <c r="AF17" i="13"/>
  <c r="AN17" i="13"/>
  <c r="AV17" i="13"/>
  <c r="BD17" i="13"/>
  <c r="AD21" i="11"/>
  <c r="Z19" i="12"/>
  <c r="AH19" i="12"/>
  <c r="AP19" i="12"/>
  <c r="AX19" i="12"/>
  <c r="AA19" i="12"/>
  <c r="AI19" i="12"/>
  <c r="AQ19" i="12"/>
  <c r="AY19" i="12"/>
  <c r="AG14" i="12"/>
  <c r="AO14" i="12"/>
  <c r="AW14" i="12"/>
  <c r="Z14" i="12"/>
  <c r="AH14" i="12"/>
  <c r="AP14" i="12"/>
  <c r="AX14" i="12"/>
  <c r="AC22" i="13"/>
  <c r="AK22" i="13"/>
  <c r="AS22" i="13"/>
  <c r="BA22" i="13"/>
  <c r="AD22" i="13"/>
  <c r="AL22" i="13"/>
  <c r="AT22" i="13"/>
  <c r="BB22" i="13"/>
  <c r="AT21" i="11"/>
  <c r="AE21" i="11"/>
  <c r="AU21" i="11"/>
  <c r="AC17" i="11"/>
  <c r="AU17" i="11"/>
  <c r="AA17" i="11"/>
  <c r="AO17" i="11"/>
  <c r="AB17" i="11"/>
  <c r="AJ17" i="11"/>
  <c r="AR17" i="11"/>
  <c r="AZ17" i="11"/>
  <c r="Z21" i="11"/>
  <c r="AH21" i="11"/>
  <c r="AP21" i="11"/>
  <c r="AX21" i="11"/>
  <c r="AA21" i="11"/>
  <c r="AI21" i="11"/>
  <c r="AQ21" i="11"/>
  <c r="AY21" i="11"/>
  <c r="AM20" i="11"/>
  <c r="AA20" i="11"/>
  <c r="AF20" i="11"/>
  <c r="AV20" i="11"/>
  <c r="AG17" i="11"/>
  <c r="AW17" i="11"/>
  <c r="AE17" i="11"/>
  <c r="AS17" i="11"/>
  <c r="AD17" i="11"/>
  <c r="AL17" i="11"/>
  <c r="AT17" i="11"/>
  <c r="AB21" i="11"/>
  <c r="AJ21" i="11"/>
  <c r="AR21" i="11"/>
  <c r="AZ21" i="11"/>
  <c r="AC21" i="11"/>
  <c r="AK21" i="11"/>
  <c r="AS21" i="11"/>
  <c r="AB19" i="12"/>
  <c r="AJ19" i="12"/>
  <c r="AR19" i="12"/>
  <c r="AZ19" i="12"/>
  <c r="AC19" i="12"/>
  <c r="AK19" i="12"/>
  <c r="AS19" i="12"/>
  <c r="AA14" i="12"/>
  <c r="AI14" i="12"/>
  <c r="AQ14" i="12"/>
  <c r="AY14" i="12"/>
  <c r="AB14" i="12"/>
  <c r="AJ14" i="12"/>
  <c r="AR14" i="12"/>
  <c r="AE22" i="13"/>
  <c r="AM22" i="13"/>
  <c r="AU22" i="13"/>
  <c r="BC22" i="13"/>
  <c r="AF22" i="13"/>
  <c r="AN22" i="13"/>
  <c r="AV22" i="13"/>
  <c r="AR17" i="13"/>
  <c r="AB19" i="7"/>
  <c r="AF19" i="7"/>
  <c r="AJ19" i="7"/>
  <c r="AN19" i="7"/>
  <c r="AR19" i="7"/>
  <c r="AV19" i="7"/>
  <c r="AZ19" i="7"/>
  <c r="BD19" i="7"/>
  <c r="AC19" i="7"/>
  <c r="AG19" i="7"/>
  <c r="AK19" i="7"/>
  <c r="AO19" i="7"/>
  <c r="AS19" i="7"/>
  <c r="AW19" i="7"/>
  <c r="BA19" i="7"/>
  <c r="AA19" i="7"/>
  <c r="AE19" i="7"/>
  <c r="AI19" i="7"/>
  <c r="AM19" i="7"/>
  <c r="AQ19" i="7"/>
  <c r="AU19" i="7"/>
  <c r="AY19" i="7"/>
  <c r="BC19" i="7"/>
  <c r="Z19" i="7"/>
  <c r="AD19" i="7"/>
  <c r="AH19" i="7"/>
  <c r="AL19" i="7"/>
  <c r="AP19" i="7"/>
  <c r="AT19" i="7"/>
  <c r="AX19" i="7"/>
  <c r="BB19" i="7"/>
  <c r="Z22" i="11"/>
  <c r="AA17" i="7"/>
  <c r="AC17" i="7"/>
  <c r="AE17" i="7"/>
  <c r="AG17" i="7"/>
  <c r="AI17" i="7"/>
  <c r="AK17" i="7"/>
  <c r="AM17" i="7"/>
  <c r="AO17" i="7"/>
  <c r="AQ17" i="7"/>
  <c r="AS17" i="7"/>
  <c r="AU17" i="7"/>
  <c r="AW17" i="7"/>
  <c r="AY17" i="7"/>
  <c r="BA17" i="7"/>
  <c r="BC17" i="7"/>
  <c r="AB17" i="7"/>
  <c r="AD17" i="7"/>
  <c r="AF17" i="7"/>
  <c r="AH17" i="7"/>
  <c r="AJ17" i="7"/>
  <c r="AL17" i="7"/>
  <c r="AN17" i="7"/>
  <c r="AP17" i="7"/>
  <c r="AR17" i="7"/>
  <c r="AT17" i="7"/>
  <c r="AV17" i="7"/>
  <c r="AX17" i="7"/>
  <c r="AZ17" i="7"/>
  <c r="BB17" i="7"/>
  <c r="BD17" i="7"/>
  <c r="Z17" i="7"/>
  <c r="AY16" i="7"/>
  <c r="AU16" i="7"/>
  <c r="AQ16" i="7"/>
  <c r="AM16" i="7"/>
  <c r="AI16" i="7"/>
  <c r="AE16" i="7"/>
  <c r="AA16" i="7"/>
  <c r="BB16" i="7"/>
  <c r="AX16" i="7"/>
  <c r="AT16" i="7"/>
  <c r="AP16" i="7"/>
  <c r="AL16" i="7"/>
  <c r="AH16" i="7"/>
  <c r="AD16" i="7"/>
  <c r="AA14" i="7"/>
  <c r="AC14" i="7"/>
  <c r="AE14" i="7"/>
  <c r="AG14" i="7"/>
  <c r="AI14" i="7"/>
  <c r="AK14" i="7"/>
  <c r="AM14" i="7"/>
  <c r="AO14" i="7"/>
  <c r="AQ14" i="7"/>
  <c r="AS14" i="7"/>
  <c r="AU14" i="7"/>
  <c r="AW14" i="7"/>
  <c r="AY14" i="7"/>
  <c r="BA14" i="7"/>
  <c r="BC14" i="7"/>
  <c r="Z14" i="7"/>
  <c r="AB14" i="7"/>
  <c r="AD14" i="7"/>
  <c r="AF14" i="7"/>
  <c r="AH14" i="7"/>
  <c r="AJ14" i="7"/>
  <c r="AL14" i="7"/>
  <c r="AN14" i="7"/>
  <c r="AP14" i="7"/>
  <c r="AR14" i="7"/>
  <c r="AT14" i="7"/>
  <c r="AV14" i="7"/>
  <c r="AX14" i="7"/>
  <c r="AZ14" i="7"/>
  <c r="BB14" i="7"/>
  <c r="BD14" i="7"/>
  <c r="AC13" i="7"/>
  <c r="AE13" i="7"/>
  <c r="AG13" i="7"/>
  <c r="AI13" i="7"/>
  <c r="AK13" i="7"/>
  <c r="AM13" i="7"/>
  <c r="AO13" i="7"/>
  <c r="AQ13" i="7"/>
  <c r="AS13" i="7"/>
  <c r="AU13" i="7"/>
  <c r="AW13" i="7"/>
  <c r="AY13" i="7"/>
  <c r="BA13" i="7"/>
  <c r="BC13" i="7"/>
  <c r="AA13" i="7"/>
  <c r="AB13" i="7"/>
  <c r="AD13" i="7"/>
  <c r="AF13" i="7"/>
  <c r="AH13" i="7"/>
  <c r="AJ13" i="7"/>
  <c r="AL13" i="7"/>
  <c r="AN13" i="7"/>
  <c r="AP13" i="7"/>
  <c r="AR13" i="7"/>
  <c r="AT13" i="7"/>
  <c r="AV13" i="7"/>
  <c r="AX13" i="7"/>
  <c r="AZ13" i="7"/>
  <c r="BB13" i="7"/>
  <c r="BD13" i="7"/>
  <c r="Z13" i="7"/>
  <c r="BC14" i="11"/>
  <c r="AC14" i="11"/>
  <c r="AN14" i="11"/>
  <c r="AQ14" i="11"/>
  <c r="AO14" i="11"/>
  <c r="AF14" i="11"/>
  <c r="AV14" i="11"/>
  <c r="AE14" i="11"/>
  <c r="BA14" i="11"/>
  <c r="AI14" i="11"/>
  <c r="AU14" i="11"/>
  <c r="AB14" i="11"/>
  <c r="AJ14" i="11"/>
  <c r="AR14" i="11"/>
  <c r="AZ14" i="11"/>
  <c r="AJ13" i="11"/>
  <c r="AZ13" i="11"/>
  <c r="AB13" i="11"/>
  <c r="AR13" i="11"/>
  <c r="AI13" i="11"/>
  <c r="AF13" i="11"/>
  <c r="AN13" i="11"/>
  <c r="AV13" i="11"/>
  <c r="AA13" i="11"/>
  <c r="AQ13" i="11"/>
  <c r="Z13" i="11"/>
  <c r="AD13" i="11"/>
  <c r="AH13" i="11"/>
  <c r="AL13" i="11"/>
  <c r="AP13" i="11"/>
  <c r="AT13" i="11"/>
  <c r="AX13" i="11"/>
  <c r="BB13" i="11"/>
  <c r="AE13" i="11"/>
  <c r="AM13" i="11"/>
  <c r="AW13" i="11"/>
  <c r="BD13" i="11"/>
  <c r="AC13" i="11"/>
  <c r="AG13" i="11"/>
  <c r="AK13" i="11"/>
  <c r="AO13" i="11"/>
  <c r="AS13" i="11"/>
  <c r="BA13" i="11"/>
  <c r="AG22" i="11"/>
  <c r="AW22" i="11"/>
  <c r="AH22" i="11"/>
  <c r="AX22" i="11"/>
  <c r="AC22" i="11"/>
  <c r="AK22" i="11"/>
  <c r="AS22" i="11"/>
  <c r="BA22" i="11"/>
  <c r="AD22" i="11"/>
  <c r="AL22" i="11"/>
  <c r="AT22" i="11"/>
  <c r="BB22" i="11"/>
  <c r="AI20" i="11"/>
  <c r="AO20" i="11"/>
  <c r="AU20" i="11"/>
  <c r="AY20" i="11"/>
  <c r="BC20" i="11"/>
  <c r="AC20" i="11"/>
  <c r="AK20" i="11"/>
  <c r="Z20" i="11"/>
  <c r="AD20" i="11"/>
  <c r="AH20" i="11"/>
  <c r="AL20" i="11"/>
  <c r="AP20" i="11"/>
  <c r="AT20" i="11"/>
  <c r="AX20" i="11"/>
  <c r="AK14" i="11"/>
  <c r="AW14" i="11"/>
  <c r="AA14" i="11"/>
  <c r="AG14" i="11"/>
  <c r="AM14" i="11"/>
  <c r="AS14" i="11"/>
  <c r="AY14" i="11"/>
  <c r="Z14" i="11"/>
  <c r="AD14" i="11"/>
  <c r="AH14" i="11"/>
  <c r="AL14" i="11"/>
  <c r="AP14" i="11"/>
  <c r="AT14" i="11"/>
  <c r="AX14" i="11"/>
  <c r="AA22" i="11"/>
  <c r="AE22" i="11"/>
  <c r="AI22" i="11"/>
  <c r="AM22" i="11"/>
  <c r="AQ22" i="11"/>
  <c r="AU22" i="11"/>
  <c r="AY22" i="11"/>
  <c r="BC22" i="11"/>
  <c r="AB22" i="11"/>
  <c r="AF22" i="11"/>
  <c r="AJ22" i="11"/>
  <c r="AN22" i="11"/>
  <c r="AR22" i="11"/>
  <c r="AV22" i="11"/>
  <c r="AZ22" i="11"/>
  <c r="AU13" i="11"/>
  <c r="AY13" i="11"/>
  <c r="AB22" i="7"/>
  <c r="AD22" i="7"/>
  <c r="AF22" i="7"/>
  <c r="AH22" i="7"/>
  <c r="AJ22" i="7"/>
  <c r="AL22" i="7"/>
  <c r="AN22" i="7"/>
  <c r="AP22" i="7"/>
  <c r="AR22" i="7"/>
  <c r="AT22" i="7"/>
  <c r="AV22" i="7"/>
  <c r="AX22" i="7"/>
  <c r="AZ22" i="7"/>
  <c r="BB22" i="7"/>
  <c r="BD22" i="7"/>
  <c r="AA22" i="7"/>
  <c r="AC22" i="7"/>
  <c r="AE22" i="7"/>
  <c r="AG22" i="7"/>
  <c r="AI22" i="7"/>
  <c r="AK22" i="7"/>
  <c r="AM22" i="7"/>
  <c r="AO22" i="7"/>
  <c r="AQ22" i="7"/>
  <c r="AS22" i="7"/>
  <c r="AU22" i="7"/>
  <c r="AW22" i="7"/>
  <c r="AY22" i="7"/>
  <c r="BA22" i="7"/>
  <c r="BC22" i="7"/>
  <c r="Z22" i="7"/>
  <c r="L14" i="7"/>
  <c r="M14" i="7"/>
  <c r="N14" i="7"/>
  <c r="O14" i="7"/>
  <c r="P14" i="7"/>
  <c r="L16" i="7"/>
  <c r="M16" i="7"/>
  <c r="N16" i="7"/>
  <c r="O16" i="7"/>
  <c r="P16" i="7"/>
  <c r="L17" i="7"/>
  <c r="M17" i="7"/>
  <c r="N17" i="7"/>
  <c r="O17" i="7"/>
  <c r="P17" i="7"/>
  <c r="L19" i="7"/>
  <c r="M19" i="7"/>
  <c r="N19" i="7"/>
  <c r="O19" i="7"/>
  <c r="P19" i="7"/>
  <c r="L20" i="7"/>
  <c r="M20" i="7"/>
  <c r="N20" i="7"/>
  <c r="O20" i="7"/>
  <c r="P20" i="7"/>
  <c r="L21" i="7"/>
  <c r="M21" i="7"/>
  <c r="N21" i="7"/>
  <c r="O21" i="7"/>
  <c r="P21" i="7"/>
  <c r="L22" i="7"/>
  <c r="M22" i="7"/>
  <c r="N22" i="7"/>
  <c r="O22" i="7"/>
  <c r="P22" i="7"/>
  <c r="N13" i="7"/>
  <c r="O13" i="7"/>
  <c r="P13" i="7"/>
  <c r="M13" i="7"/>
  <c r="L13" i="7"/>
  <c r="AJ23" i="12" l="1"/>
  <c r="F24" i="9" s="1"/>
  <c r="BC23" i="12"/>
  <c r="F45" i="9" s="1"/>
  <c r="AI23" i="13"/>
  <c r="G23" i="9" s="1"/>
  <c r="AW23" i="13"/>
  <c r="G39" i="9" s="1"/>
  <c r="BA23" i="12"/>
  <c r="F43" i="9" s="1"/>
  <c r="AW23" i="12"/>
  <c r="F39" i="9" s="1"/>
  <c r="BD23" i="13"/>
  <c r="AS23" i="13"/>
  <c r="G34" i="9" s="1"/>
  <c r="AR23" i="13"/>
  <c r="G33" i="9" s="1"/>
  <c r="Z23" i="12"/>
  <c r="F14" i="9" s="1"/>
  <c r="AG23" i="12"/>
  <c r="F21" i="9" s="1"/>
  <c r="AA23" i="13"/>
  <c r="G15" i="9" s="1"/>
  <c r="AK23" i="13"/>
  <c r="G25" i="9" s="1"/>
  <c r="AB23" i="12"/>
  <c r="F16" i="9" s="1"/>
  <c r="AA23" i="12"/>
  <c r="F15" i="9" s="1"/>
  <c r="AZ23" i="12"/>
  <c r="F42" i="9" s="1"/>
  <c r="AD23" i="13"/>
  <c r="G18" i="9" s="1"/>
  <c r="AP23" i="12"/>
  <c r="F31" i="9" s="1"/>
  <c r="Z23" i="13"/>
  <c r="G14" i="9" s="1"/>
  <c r="AO23" i="13"/>
  <c r="G30" i="9" s="1"/>
  <c r="AC23" i="13"/>
  <c r="G17" i="9" s="1"/>
  <c r="AB23" i="13"/>
  <c r="G16" i="9" s="1"/>
  <c r="AQ23" i="13"/>
  <c r="G32" i="9" s="1"/>
  <c r="AP23" i="13"/>
  <c r="G31" i="9" s="1"/>
  <c r="AS23" i="12"/>
  <c r="F34" i="9" s="1"/>
  <c r="AQ23" i="12"/>
  <c r="F32" i="9" s="1"/>
  <c r="AR23" i="12"/>
  <c r="F33" i="9" s="1"/>
  <c r="BD23" i="11"/>
  <c r="AE23" i="11"/>
  <c r="E19" i="9" s="1"/>
  <c r="AY23" i="12"/>
  <c r="F41" i="9" s="1"/>
  <c r="AI23" i="12"/>
  <c r="F23" i="9" s="1"/>
  <c r="AX23" i="12"/>
  <c r="F40" i="9" s="1"/>
  <c r="AH23" i="12"/>
  <c r="F22" i="9" s="1"/>
  <c r="AC23" i="12"/>
  <c r="F17" i="9" s="1"/>
  <c r="AX23" i="13"/>
  <c r="G40" i="9" s="1"/>
  <c r="AH23" i="13"/>
  <c r="G22" i="9" s="1"/>
  <c r="AK23" i="12"/>
  <c r="F25" i="9" s="1"/>
  <c r="AZ23" i="13"/>
  <c r="G42" i="9" s="1"/>
  <c r="AJ23" i="13"/>
  <c r="G24" i="9" s="1"/>
  <c r="AY23" i="13"/>
  <c r="G41" i="9" s="1"/>
  <c r="AG23" i="13"/>
  <c r="G21" i="9" s="1"/>
  <c r="BA23" i="13"/>
  <c r="G43" i="9" s="1"/>
  <c r="AJ23" i="11"/>
  <c r="E24" i="9" s="1"/>
  <c r="AN23" i="11"/>
  <c r="BC23" i="11"/>
  <c r="E45" i="9" s="1"/>
  <c r="AG23" i="11"/>
  <c r="E21" i="9" s="1"/>
  <c r="AC23" i="11"/>
  <c r="E17" i="9" s="1"/>
  <c r="AO23" i="11"/>
  <c r="E30" i="9" s="1"/>
  <c r="AN23" i="13"/>
  <c r="BC23" i="13"/>
  <c r="G45" i="9" s="1"/>
  <c r="AT23" i="13"/>
  <c r="G35" i="9" s="1"/>
  <c r="AO23" i="12"/>
  <c r="F30" i="9" s="1"/>
  <c r="AU23" i="12"/>
  <c r="F36" i="9" s="1"/>
  <c r="AE23" i="12"/>
  <c r="F19" i="9" s="1"/>
  <c r="AI23" i="11"/>
  <c r="E23" i="9" s="1"/>
  <c r="BC23" i="7"/>
  <c r="D45" i="9" s="1"/>
  <c r="AM23" i="7"/>
  <c r="D27" i="9" s="1"/>
  <c r="AV23" i="13"/>
  <c r="G38" i="9" s="1"/>
  <c r="AF23" i="13"/>
  <c r="G20" i="9" s="1"/>
  <c r="AU23" i="13"/>
  <c r="G36" i="9" s="1"/>
  <c r="AV23" i="12"/>
  <c r="F38" i="9" s="1"/>
  <c r="AF23" i="12"/>
  <c r="F20" i="9" s="1"/>
  <c r="BD23" i="12"/>
  <c r="AN23" i="12"/>
  <c r="BB23" i="13"/>
  <c r="G44" i="9" s="1"/>
  <c r="AL23" i="13"/>
  <c r="G26" i="9" s="1"/>
  <c r="AM23" i="13"/>
  <c r="G27" i="9" s="1"/>
  <c r="AE23" i="13"/>
  <c r="G19" i="9" s="1"/>
  <c r="BB23" i="12"/>
  <c r="F44" i="9" s="1"/>
  <c r="AT23" i="12"/>
  <c r="F35" i="9" s="1"/>
  <c r="AL23" i="12"/>
  <c r="F26" i="9" s="1"/>
  <c r="AD23" i="12"/>
  <c r="F18" i="9" s="1"/>
  <c r="AM23" i="12"/>
  <c r="F27" i="9" s="1"/>
  <c r="AZ23" i="11"/>
  <c r="E42" i="9" s="1"/>
  <c r="BA23" i="11"/>
  <c r="E43" i="9" s="1"/>
  <c r="AX23" i="11"/>
  <c r="E40" i="9" s="1"/>
  <c r="AB23" i="11"/>
  <c r="E16" i="9" s="1"/>
  <c r="AY23" i="7"/>
  <c r="D41" i="9" s="1"/>
  <c r="AI23" i="7"/>
  <c r="D23" i="9" s="1"/>
  <c r="M23" i="9" s="1"/>
  <c r="N23" i="9" s="1"/>
  <c r="A23" i="9" s="1"/>
  <c r="P23" i="9" s="1"/>
  <c r="AU23" i="7"/>
  <c r="D36" i="9" s="1"/>
  <c r="AQ23" i="7"/>
  <c r="D32" i="9" s="1"/>
  <c r="AE23" i="7"/>
  <c r="D19" i="9" s="1"/>
  <c r="AA23" i="7"/>
  <c r="D15" i="9" s="1"/>
  <c r="AY23" i="11"/>
  <c r="E41" i="9" s="1"/>
  <c r="AP23" i="7"/>
  <c r="D31" i="9" s="1"/>
  <c r="AH23" i="7"/>
  <c r="D22" i="9" s="1"/>
  <c r="Z23" i="7"/>
  <c r="D14" i="9" s="1"/>
  <c r="AX23" i="7"/>
  <c r="D40" i="9" s="1"/>
  <c r="AW23" i="7"/>
  <c r="D39" i="9" s="1"/>
  <c r="AO23" i="7"/>
  <c r="D30" i="9" s="1"/>
  <c r="AG23" i="7"/>
  <c r="D21" i="9" s="1"/>
  <c r="AS23" i="11"/>
  <c r="E34" i="9" s="1"/>
  <c r="BD23" i="7"/>
  <c r="AV23" i="7"/>
  <c r="D38" i="9" s="1"/>
  <c r="AN23" i="7"/>
  <c r="M28" i="9" s="1"/>
  <c r="AF23" i="7"/>
  <c r="D20" i="9" s="1"/>
  <c r="AT23" i="11"/>
  <c r="E35" i="9" s="1"/>
  <c r="AD23" i="11"/>
  <c r="E18" i="9" s="1"/>
  <c r="BB23" i="7"/>
  <c r="D44" i="9" s="1"/>
  <c r="AT23" i="7"/>
  <c r="D35" i="9" s="1"/>
  <c r="AL23" i="7"/>
  <c r="D26" i="9" s="1"/>
  <c r="AD23" i="7"/>
  <c r="D18" i="9" s="1"/>
  <c r="BA23" i="7"/>
  <c r="D43" i="9" s="1"/>
  <c r="AS23" i="7"/>
  <c r="D34" i="9" s="1"/>
  <c r="AK23" i="7"/>
  <c r="D25" i="9" s="1"/>
  <c r="AC23" i="7"/>
  <c r="D17" i="9" s="1"/>
  <c r="AZ23" i="7"/>
  <c r="D42" i="9" s="1"/>
  <c r="AR23" i="7"/>
  <c r="D33" i="9" s="1"/>
  <c r="AJ23" i="7"/>
  <c r="D24" i="9" s="1"/>
  <c r="AB23" i="7"/>
  <c r="D16" i="9" s="1"/>
  <c r="AH23" i="11"/>
  <c r="E22" i="9" s="1"/>
  <c r="AA23" i="11"/>
  <c r="E15" i="9" s="1"/>
  <c r="AR23" i="11"/>
  <c r="E33" i="9" s="1"/>
  <c r="AQ23" i="11"/>
  <c r="E32" i="9" s="1"/>
  <c r="AP23" i="11"/>
  <c r="E31" i="9" s="1"/>
  <c r="Z23" i="11"/>
  <c r="E14" i="9" s="1"/>
  <c r="AW23" i="11"/>
  <c r="E39" i="9" s="1"/>
  <c r="AV23" i="11"/>
  <c r="E38" i="9" s="1"/>
  <c r="AF23" i="11"/>
  <c r="E20" i="9" s="1"/>
  <c r="BB23" i="11"/>
  <c r="E44" i="9" s="1"/>
  <c r="AU23" i="11"/>
  <c r="E36" i="9" s="1"/>
  <c r="AL23" i="11"/>
  <c r="E26" i="9" s="1"/>
  <c r="AM23" i="11"/>
  <c r="E27" i="9" s="1"/>
  <c r="AK23" i="11"/>
  <c r="E25" i="9" s="1"/>
  <c r="P23" i="7"/>
  <c r="G23" i="7" s="1"/>
  <c r="N23" i="7"/>
  <c r="E23" i="7" s="1"/>
  <c r="L23" i="7"/>
  <c r="C23" i="7" s="1"/>
  <c r="O23" i="7"/>
  <c r="F23" i="7" s="1"/>
  <c r="M23" i="7"/>
  <c r="D23" i="7" s="1"/>
  <c r="M43" i="9" l="1"/>
  <c r="N43" i="9" s="1"/>
  <c r="A43" i="9" s="1"/>
  <c r="P43" i="9" s="1"/>
  <c r="M34" i="9"/>
  <c r="N34" i="9" s="1"/>
  <c r="A34" i="9" s="1"/>
  <c r="P34" i="9" s="1"/>
  <c r="M21" i="9"/>
  <c r="N21" i="9" s="1"/>
  <c r="A21" i="9" s="1"/>
  <c r="P21" i="9" s="1"/>
  <c r="M40" i="9"/>
  <c r="N40" i="9" s="1"/>
  <c r="A40" i="9" s="1"/>
  <c r="P40" i="9" s="1"/>
  <c r="M42" i="9"/>
  <c r="N42" i="9" s="1"/>
  <c r="A42" i="9" s="1"/>
  <c r="P42" i="9" s="1"/>
  <c r="M36" i="9"/>
  <c r="N36" i="9" s="1"/>
  <c r="A36" i="9" s="1"/>
  <c r="P36" i="9" s="1"/>
  <c r="M17" i="9"/>
  <c r="N17" i="9" s="1"/>
  <c r="A17" i="9" s="1"/>
  <c r="P17" i="9" s="1"/>
  <c r="M18" i="9"/>
  <c r="N18" i="9" s="1"/>
  <c r="A18" i="9" s="1"/>
  <c r="P18" i="9" s="1"/>
  <c r="M46" i="9"/>
  <c r="M15" i="9"/>
  <c r="N15" i="9" s="1"/>
  <c r="A15" i="9" s="1"/>
  <c r="P15" i="9" s="1"/>
  <c r="M14" i="9"/>
  <c r="N14" i="9" s="1"/>
  <c r="A14" i="9" s="1"/>
  <c r="P14" i="9" s="1"/>
  <c r="N28" i="9"/>
  <c r="A28" i="9"/>
  <c r="M45" i="9"/>
  <c r="N45" i="9" s="1"/>
  <c r="A45" i="9" s="1"/>
  <c r="P45" i="9" s="1"/>
  <c r="M41" i="9"/>
  <c r="N41" i="9" s="1"/>
  <c r="A41" i="9" s="1"/>
  <c r="P41" i="9" s="1"/>
  <c r="M24" i="9"/>
  <c r="N24" i="9" s="1"/>
  <c r="A24" i="9" s="1"/>
  <c r="P24" i="9" s="1"/>
  <c r="M30" i="9"/>
  <c r="N30" i="9" s="1"/>
  <c r="A30" i="9" s="1"/>
  <c r="P30" i="9" s="1"/>
  <c r="M19" i="9"/>
  <c r="N19" i="9" s="1"/>
  <c r="A19" i="9" s="1"/>
  <c r="P19" i="9" s="1"/>
  <c r="M27" i="9"/>
  <c r="N27" i="9" s="1"/>
  <c r="A27" i="9" s="1"/>
  <c r="P27" i="9" s="1"/>
  <c r="M39" i="9"/>
  <c r="N39" i="9" s="1"/>
  <c r="A39" i="9" s="1"/>
  <c r="P39" i="9" s="1"/>
  <c r="M33" i="9"/>
  <c r="N33" i="9" s="1"/>
  <c r="A33" i="9" s="1"/>
  <c r="P33" i="9" s="1"/>
  <c r="M16" i="9"/>
  <c r="N16" i="9" s="1"/>
  <c r="A16" i="9" s="1"/>
  <c r="P16" i="9" s="1"/>
  <c r="M38" i="9"/>
  <c r="N38" i="9" s="1"/>
  <c r="A38" i="9" s="1"/>
  <c r="P38" i="9" s="1"/>
  <c r="M22" i="9"/>
  <c r="N22" i="9" s="1"/>
  <c r="A22" i="9" s="1"/>
  <c r="P22" i="9" s="1"/>
  <c r="M25" i="9"/>
  <c r="N25" i="9" s="1"/>
  <c r="A25" i="9" s="1"/>
  <c r="P25" i="9" s="1"/>
  <c r="M26" i="9"/>
  <c r="N26" i="9" s="1"/>
  <c r="A26" i="9" s="1"/>
  <c r="P26" i="9" s="1"/>
  <c r="M44" i="9"/>
  <c r="N44" i="9" s="1"/>
  <c r="A44" i="9" s="1"/>
  <c r="P44" i="9" s="1"/>
  <c r="M31" i="9"/>
  <c r="N31" i="9" s="1"/>
  <c r="A31" i="9" s="1"/>
  <c r="P31" i="9" s="1"/>
  <c r="M32" i="9"/>
  <c r="N32" i="9" s="1"/>
  <c r="A32" i="9" s="1"/>
  <c r="P32" i="9" s="1"/>
  <c r="M35" i="9"/>
  <c r="N35" i="9" s="1"/>
  <c r="A35" i="9" s="1"/>
  <c r="P35" i="9" s="1"/>
  <c r="M20" i="9"/>
  <c r="N20" i="9" s="1"/>
  <c r="A20" i="9" s="1"/>
  <c r="P20" i="9" s="1"/>
  <c r="N46" i="9" l="1"/>
  <c r="A46" i="9"/>
  <c r="P28" i="9"/>
  <c r="P46" i="9" l="1"/>
  <c r="P53" i="9" s="1"/>
  <c r="A50" i="9" l="1"/>
  <c r="A52" i="9"/>
</calcChain>
</file>

<file path=xl/sharedStrings.xml><?xml version="1.0" encoding="utf-8"?>
<sst xmlns="http://schemas.openxmlformats.org/spreadsheetml/2006/main" count="298" uniqueCount="84">
  <si>
    <t>TIME</t>
  </si>
  <si>
    <t>MONDAY</t>
  </si>
  <si>
    <t>TUESDAY</t>
  </si>
  <si>
    <t>WEDNESDAY</t>
  </si>
  <si>
    <t>THURSDAY</t>
  </si>
  <si>
    <t>FRIDAY</t>
  </si>
  <si>
    <t xml:space="preserve">Practical Research 1 </t>
  </si>
  <si>
    <t xml:space="preserve">Practical Research 2 </t>
  </si>
  <si>
    <t xml:space="preserve">Research Project/Culminating Activity* </t>
  </si>
  <si>
    <t>ROOM</t>
  </si>
  <si>
    <t>NAME OF TEACHER</t>
  </si>
  <si>
    <t>M</t>
  </si>
  <si>
    <t>T</t>
  </si>
  <si>
    <t>W</t>
  </si>
  <si>
    <t>TH</t>
  </si>
  <si>
    <t>F</t>
  </si>
  <si>
    <t>TOTAL NUMBER OF HOURS</t>
  </si>
  <si>
    <t>Republic of the Philippines</t>
  </si>
  <si>
    <t>DEPARTMENT OF EDUCATION</t>
  </si>
  <si>
    <t>Division of Cebu Province</t>
  </si>
  <si>
    <t>CORDOVA NATIONAL HIGH SCHOOL</t>
  </si>
  <si>
    <t>Day-as, Cordova, Cebu</t>
  </si>
  <si>
    <t>DAYS</t>
  </si>
  <si>
    <t>C  L  A  S  S     P R O G R A M</t>
  </si>
  <si>
    <t>Prepared by:</t>
  </si>
  <si>
    <t>RONIL D. MANAYON</t>
  </si>
  <si>
    <t>School Head</t>
  </si>
  <si>
    <t>Approved by:</t>
  </si>
  <si>
    <t>ARDEN D. MONISIT, Ed.D.</t>
  </si>
  <si>
    <t>Schools Division Superintendent</t>
  </si>
  <si>
    <t>B     R     E     A     K</t>
  </si>
  <si>
    <t>S  U  P  E  R  V  I  S  O  R  Y     P  E  R  I  O  D</t>
  </si>
  <si>
    <t>FIRST SEMESTER-S.Y. 2016-2017</t>
  </si>
  <si>
    <t>L     U      N      C      H            B      R       E       A        K</t>
  </si>
  <si>
    <t>CURRICULUM CONTENT CHECKLIST</t>
  </si>
  <si>
    <t>SUBJECTS</t>
  </si>
  <si>
    <t>l          or       x</t>
  </si>
  <si>
    <t>Required No. of Hours</t>
  </si>
  <si>
    <t>Grade and Semester</t>
  </si>
  <si>
    <t>GRADE 11</t>
  </si>
  <si>
    <t>GRADE 12</t>
  </si>
  <si>
    <t xml:space="preserve">Oral Communication </t>
  </si>
  <si>
    <t xml:space="preserve">Reading and Writing </t>
  </si>
  <si>
    <t xml:space="preserve">English for Academic and Professional Purposes </t>
  </si>
  <si>
    <t xml:space="preserve">Pagsulat sa Filipino sa Piling Larangan (Akademik, Isports, Sining, at Tech-Voc) </t>
  </si>
  <si>
    <t xml:space="preserve">Entrepreneurship </t>
  </si>
  <si>
    <t>1ST SEM</t>
  </si>
  <si>
    <t>2ND SEM</t>
  </si>
  <si>
    <t>With Deficiencies</t>
  </si>
  <si>
    <t>All subjects (core, applied, and specialized) offered</t>
  </si>
  <si>
    <t>Evaluated/ Reviewed by:</t>
  </si>
  <si>
    <t>Introduction to the Philosophy of the Human Person / Pambungad sa Pilosopiya ng Tao 80</t>
  </si>
  <si>
    <t>CORE SUBJECTS</t>
  </si>
  <si>
    <t>APPLIED SUBJECTS</t>
  </si>
  <si>
    <t>SPECIALIZED SUBJECTS</t>
  </si>
  <si>
    <t xml:space="preserve">Statistics and Probability </t>
  </si>
  <si>
    <t xml:space="preserve">Personal Development / Pansariling Kaunlaran </t>
  </si>
  <si>
    <t xml:space="preserve">Understanding Culture, Society and Politics </t>
  </si>
  <si>
    <t xml:space="preserve">PE and Health </t>
  </si>
  <si>
    <t xml:space="preserve">Empowerment Technologies (E-Tech): ICT fpr Professional Tracks </t>
  </si>
  <si>
    <t xml:space="preserve">Komunikasyon at Pananaliksik sa Wika at Kulturang Pilipino </t>
  </si>
  <si>
    <t xml:space="preserve">Pagbasa at Pagsusuri ng Iba't-Ibang Teksto Tungo sa Pananaliksik </t>
  </si>
  <si>
    <t xml:space="preserve">21st Century Literature from the Philippines and the World </t>
  </si>
  <si>
    <t xml:space="preserve">Contemporary Philippine Arts from the Regions </t>
  </si>
  <si>
    <t xml:space="preserve">Media and Information Literacy </t>
  </si>
  <si>
    <t xml:space="preserve">General Mathematics </t>
  </si>
  <si>
    <t xml:space="preserve">                                       Curriculum Evaluator/Reviewer                                                                      Date</t>
  </si>
  <si>
    <t>JULY 17,2015</t>
  </si>
  <si>
    <t>SECOND SEMESTER-S.Y. 2016-2017</t>
  </si>
  <si>
    <t>FIRST SEMESTER-S.Y. 2017-2018</t>
  </si>
  <si>
    <t>SECOND SEMESTER-S.Y. 2017-2018</t>
  </si>
  <si>
    <t>Work Immersion/Research/Career Advocacy/Culminating Activity</t>
  </si>
  <si>
    <t>Creative Writing/Malikhaing Pagsulat</t>
  </si>
  <si>
    <t>Introduction to World Religions and Belief Systems</t>
  </si>
  <si>
    <t>Creative Nonfiction</t>
  </si>
  <si>
    <t>Trends, Networks, and Critical Thinking in the 21st Century Culture</t>
  </si>
  <si>
    <t>Philippine Politics and Governance</t>
  </si>
  <si>
    <t>Community Engagement, Solidarity, and Citizenship</t>
  </si>
  <si>
    <t>Disciplines and Ideas in the Social Sciences</t>
  </si>
  <si>
    <t>Discipline and Ideas in the Applied Sciences</t>
  </si>
  <si>
    <t>ACADEMIC TRACK- HUMSS</t>
  </si>
  <si>
    <t>l</t>
  </si>
  <si>
    <t>Earth and Life Science</t>
  </si>
  <si>
    <t>Physical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</si>
</sst>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i/>
      <sz val="12"/>
      <color theme="1"/>
      <name val="Century Gothic"/>
      <family val="2"/>
    </font>
    <font>
      <b/>
      <sz val="14"/>
      <color theme="1"/>
      <name val="Arial Narrow"/>
      <family val="2"/>
    </font>
    <font>
      <b/>
      <sz val="14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4"/>
      <name val="Old English Text MT"/>
      <family val="4"/>
    </font>
    <font>
      <sz val="18"/>
      <color rgb="FF00B050"/>
      <name val="Adobe Heiti Std R"/>
      <family val="2"/>
      <charset val="128"/>
    </font>
    <font>
      <sz val="14"/>
      <name val="Bernard MT Condensed"/>
      <family val="1"/>
    </font>
    <font>
      <sz val="18"/>
      <color rgb="FF0000FF"/>
      <name val="Bernard MT Condensed"/>
      <family val="1"/>
    </font>
    <font>
      <sz val="16"/>
      <name val="Arial"/>
      <family val="2"/>
    </font>
    <font>
      <sz val="10"/>
      <name val="Arial"/>
      <family val="2"/>
    </font>
    <font>
      <b/>
      <sz val="28"/>
      <color rgb="FF0000FF"/>
      <name val="Century Gothic"/>
      <family val="2"/>
    </font>
    <font>
      <b/>
      <sz val="26"/>
      <color rgb="FF00B050"/>
      <name val="Broadway"/>
      <family val="5"/>
    </font>
    <font>
      <b/>
      <sz val="16"/>
      <color rgb="FF00B050"/>
      <name val="Broadway"/>
      <family val="5"/>
    </font>
    <font>
      <sz val="12"/>
      <name val="Bernard MT Condensed"/>
      <family val="1"/>
    </font>
    <font>
      <b/>
      <sz val="16"/>
      <name val="Candara"/>
      <family val="2"/>
    </font>
    <font>
      <sz val="14"/>
      <color rgb="FF00B050"/>
      <name val="Adobe Heiti Std R"/>
      <family val="2"/>
      <charset val="128"/>
    </font>
    <font>
      <sz val="12"/>
      <name val="Arial"/>
      <family val="2"/>
    </font>
    <font>
      <b/>
      <i/>
      <sz val="10"/>
      <color theme="1"/>
      <name val="Calibri"/>
      <family val="2"/>
      <scheme val="minor"/>
    </font>
    <font>
      <b/>
      <sz val="14"/>
      <color rgb="FF0000FF"/>
      <name val="Baskerville Old Face"/>
      <family val="1"/>
    </font>
    <font>
      <b/>
      <sz val="16"/>
      <color rgb="FF00B050"/>
      <name val="Candara"/>
      <family val="2"/>
    </font>
    <font>
      <b/>
      <sz val="14"/>
      <name val="Candara"/>
      <family val="2"/>
    </font>
    <font>
      <b/>
      <sz val="9"/>
      <name val="Candara"/>
      <family val="2"/>
    </font>
    <font>
      <b/>
      <sz val="12"/>
      <name val="Arial"/>
      <family val="2"/>
    </font>
    <font>
      <b/>
      <sz val="8"/>
      <name val="Candara"/>
      <family val="2"/>
    </font>
    <font>
      <sz val="12"/>
      <name val="Arial Narrow"/>
      <family val="2"/>
    </font>
    <font>
      <b/>
      <i/>
      <sz val="12"/>
      <name val="Candara"/>
      <family val="2"/>
    </font>
    <font>
      <b/>
      <sz val="11"/>
      <name val="Candara"/>
      <family val="2"/>
    </font>
    <font>
      <b/>
      <sz val="12"/>
      <name val="Candara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2" tint="-0.249977111117893"/>
      <name val="Arial"/>
      <family val="2"/>
    </font>
    <font>
      <sz val="11"/>
      <name val="Arial"/>
      <family val="2"/>
    </font>
    <font>
      <i/>
      <sz val="11"/>
      <name val="Candara"/>
      <family val="2"/>
    </font>
    <font>
      <b/>
      <i/>
      <sz val="16"/>
      <name val="MV Boli"/>
    </font>
    <font>
      <b/>
      <u/>
      <sz val="16"/>
      <name val="Candara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08">
    <xf numFmtId="0" fontId="0" fillId="0" borderId="0" xfId="0"/>
    <xf numFmtId="0" fontId="1" fillId="0" borderId="0" xfId="0" applyFont="1"/>
    <xf numFmtId="0" fontId="4" fillId="5" borderId="1" xfId="0" applyFont="1" applyFill="1" applyBorder="1" applyProtection="1"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6" fillId="0" borderId="0" xfId="1" applyFont="1" applyFill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15" fillId="0" borderId="0" xfId="1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5" borderId="1" xfId="0" applyFill="1" applyBorder="1" applyProtection="1"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20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32" fillId="0" borderId="0" xfId="1" applyFont="1" applyFill="1" applyBorder="1" applyAlignment="1" applyProtection="1">
      <alignment horizontal="center" vertical="center"/>
      <protection locked="0"/>
    </xf>
    <xf numFmtId="0" fontId="0" fillId="12" borderId="0" xfId="0" applyFill="1"/>
    <xf numFmtId="0" fontId="0" fillId="13" borderId="0" xfId="0" applyFill="1"/>
    <xf numFmtId="0" fontId="0" fillId="0" borderId="0" xfId="0" applyAlignment="1">
      <alignment horizontal="center"/>
    </xf>
    <xf numFmtId="0" fontId="33" fillId="0" borderId="0" xfId="0" applyFont="1"/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3" fillId="8" borderId="2" xfId="0" applyFont="1" applyFill="1" applyBorder="1" applyAlignment="1" applyProtection="1">
      <alignment horizontal="center" vertical="center"/>
    </xf>
    <xf numFmtId="2" fontId="7" fillId="0" borderId="3" xfId="0" applyNumberFormat="1" applyFont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  <protection locked="0"/>
    </xf>
    <xf numFmtId="0" fontId="37" fillId="5" borderId="0" xfId="1" applyFont="1" applyFill="1" applyBorder="1" applyAlignment="1" applyProtection="1">
      <alignment horizontal="center" vertical="center"/>
      <protection locked="0"/>
    </xf>
    <xf numFmtId="0" fontId="28" fillId="14" borderId="1" xfId="1" applyFont="1" applyFill="1" applyBorder="1" applyAlignment="1" applyProtection="1">
      <alignment horizontal="center" vertical="center"/>
    </xf>
    <xf numFmtId="0" fontId="19" fillId="15" borderId="1" xfId="1" applyFont="1" applyFill="1" applyBorder="1" applyAlignment="1" applyProtection="1">
      <alignment horizontal="center" vertical="center"/>
    </xf>
    <xf numFmtId="0" fontId="33" fillId="15" borderId="1" xfId="0" applyFont="1" applyFill="1" applyBorder="1" applyAlignment="1" applyProtection="1">
      <alignment horizontal="left" vertical="center"/>
    </xf>
    <xf numFmtId="0" fontId="38" fillId="0" borderId="1" xfId="1" applyFont="1" applyFill="1" applyBorder="1" applyAlignment="1" applyProtection="1">
      <alignment horizontal="center" vertical="center"/>
    </xf>
    <xf numFmtId="0" fontId="34" fillId="0" borderId="1" xfId="0" applyFont="1" applyBorder="1" applyProtection="1"/>
    <xf numFmtId="0" fontId="29" fillId="0" borderId="1" xfId="1" applyFont="1" applyFill="1" applyBorder="1" applyAlignment="1" applyProtection="1">
      <alignment horizontal="center" vertical="center"/>
    </xf>
    <xf numFmtId="0" fontId="36" fillId="0" borderId="1" xfId="1" applyFont="1" applyFill="1" applyBorder="1" applyAlignment="1" applyProtection="1">
      <alignment horizontal="center" vertical="center"/>
    </xf>
    <xf numFmtId="0" fontId="38" fillId="15" borderId="1" xfId="1" applyFont="1" applyFill="1" applyBorder="1" applyAlignment="1" applyProtection="1">
      <alignment horizontal="center" vertical="center"/>
    </xf>
    <xf numFmtId="0" fontId="33" fillId="15" borderId="1" xfId="0" applyFont="1" applyFill="1" applyBorder="1" applyProtection="1"/>
    <xf numFmtId="0" fontId="29" fillId="15" borderId="1" xfId="1" applyFont="1" applyFill="1" applyBorder="1" applyAlignment="1" applyProtection="1">
      <alignment horizontal="center" vertical="center"/>
    </xf>
    <xf numFmtId="0" fontId="36" fillId="15" borderId="1" xfId="1" applyFont="1" applyFill="1" applyBorder="1" applyAlignment="1" applyProtection="1">
      <alignment horizontal="center" vertical="center"/>
    </xf>
    <xf numFmtId="0" fontId="35" fillId="0" borderId="1" xfId="0" applyFont="1" applyBorder="1" applyProtection="1"/>
    <xf numFmtId="0" fontId="19" fillId="0" borderId="1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</xf>
    <xf numFmtId="0" fontId="39" fillId="0" borderId="16" xfId="1" applyFont="1" applyFill="1" applyBorder="1" applyAlignment="1" applyProtection="1">
      <alignment horizontal="center" vertical="center"/>
    </xf>
    <xf numFmtId="0" fontId="31" fillId="0" borderId="0" xfId="1" applyFont="1" applyFill="1" applyBorder="1" applyAlignment="1" applyProtection="1">
      <alignment horizontal="left" vertical="center"/>
    </xf>
    <xf numFmtId="20" fontId="5" fillId="9" borderId="11" xfId="0" applyNumberFormat="1" applyFont="1" applyFill="1" applyBorder="1" applyAlignment="1" applyProtection="1">
      <alignment horizontal="center"/>
      <protection locked="0"/>
    </xf>
    <xf numFmtId="20" fontId="5" fillId="9" borderId="17" xfId="0" applyNumberFormat="1" applyFont="1" applyFill="1" applyBorder="1" applyAlignment="1" applyProtection="1">
      <alignment horizontal="center"/>
      <protection locked="0"/>
    </xf>
    <xf numFmtId="20" fontId="5" fillId="9" borderId="5" xfId="0" applyNumberFormat="1" applyFont="1" applyFill="1" applyBorder="1" applyAlignment="1" applyProtection="1">
      <alignment horizontal="center"/>
      <protection locked="0"/>
    </xf>
    <xf numFmtId="20" fontId="5" fillId="9" borderId="4" xfId="0" applyNumberFormat="1" applyFont="1" applyFill="1" applyBorder="1" applyAlignment="1" applyProtection="1">
      <alignment horizontal="center"/>
      <protection locked="0"/>
    </xf>
    <xf numFmtId="20" fontId="5" fillId="9" borderId="6" xfId="0" applyNumberFormat="1" applyFont="1" applyFill="1" applyBorder="1" applyAlignment="1" applyProtection="1">
      <alignment horizontal="center"/>
      <protection locked="0"/>
    </xf>
    <xf numFmtId="20" fontId="5" fillId="9" borderId="18" xfId="0" applyNumberFormat="1" applyFont="1" applyFill="1" applyBorder="1" applyAlignment="1" applyProtection="1">
      <alignment horizontal="center"/>
      <protection locked="0"/>
    </xf>
    <xf numFmtId="20" fontId="5" fillId="9" borderId="1" xfId="0" applyNumberFormat="1" applyFont="1" applyFill="1" applyBorder="1" applyAlignment="1" applyProtection="1">
      <alignment horizontal="center"/>
    </xf>
    <xf numFmtId="0" fontId="4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protection locked="0"/>
    </xf>
    <xf numFmtId="0" fontId="36" fillId="0" borderId="1" xfId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Protection="1"/>
    <xf numFmtId="0" fontId="8" fillId="0" borderId="8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15" fillId="0" borderId="13" xfId="1" applyFont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15" fillId="0" borderId="13" xfId="1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1" fillId="0" borderId="12" xfId="0" applyFont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49" fontId="40" fillId="0" borderId="0" xfId="1" applyNumberFormat="1" applyFont="1" applyFill="1" applyBorder="1" applyAlignment="1" applyProtection="1">
      <alignment horizontal="center" vertical="center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</xf>
    <xf numFmtId="0" fontId="30" fillId="11" borderId="1" xfId="1" applyFont="1" applyFill="1" applyBorder="1" applyAlignment="1" applyProtection="1">
      <alignment horizontal="center" vertical="center" wrapText="1"/>
    </xf>
    <xf numFmtId="0" fontId="19" fillId="11" borderId="1" xfId="1" applyFont="1" applyFill="1" applyBorder="1" applyAlignment="1" applyProtection="1">
      <alignment horizontal="center" vertical="center"/>
    </xf>
    <xf numFmtId="0" fontId="26" fillId="11" borderId="2" xfId="1" applyFont="1" applyFill="1" applyBorder="1" applyAlignment="1" applyProtection="1">
      <alignment horizontal="center" vertical="center" wrapText="1"/>
    </xf>
    <xf numFmtId="0" fontId="26" fillId="11" borderId="15" xfId="1" applyFont="1" applyFill="1" applyBorder="1" applyAlignment="1" applyProtection="1">
      <alignment horizontal="center" vertical="center" wrapText="1"/>
    </xf>
    <xf numFmtId="0" fontId="26" fillId="11" borderId="3" xfId="1" applyFont="1" applyFill="1" applyBorder="1" applyAlignment="1" applyProtection="1">
      <alignment horizontal="center" vertical="center" wrapText="1"/>
    </xf>
    <xf numFmtId="0" fontId="25" fillId="3" borderId="4" xfId="1" applyFont="1" applyFill="1" applyBorder="1" applyAlignment="1" applyProtection="1">
      <alignment horizontal="center" vertical="center"/>
    </xf>
    <xf numFmtId="0" fontId="25" fillId="3" borderId="9" xfId="1" applyFont="1" applyFill="1" applyBorder="1" applyAlignment="1" applyProtection="1">
      <alignment horizontal="center" vertical="center"/>
    </xf>
    <xf numFmtId="0" fontId="25" fillId="3" borderId="7" xfId="1" applyFont="1" applyFill="1" applyBorder="1" applyAlignment="1" applyProtection="1">
      <alignment horizontal="center" vertical="center"/>
    </xf>
    <xf numFmtId="0" fontId="27" fillId="4" borderId="4" xfId="1" applyFont="1" applyFill="1" applyBorder="1" applyAlignment="1" applyProtection="1">
      <alignment horizontal="center" vertical="center"/>
    </xf>
    <xf numFmtId="0" fontId="27" fillId="4" borderId="7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_Sheet1" xfId="1"/>
  </cellStyles>
  <dxfs count="5">
    <dxf>
      <font>
        <color theme="0"/>
      </font>
    </dxf>
    <dxf>
      <font>
        <color theme="0"/>
      </font>
    </dxf>
    <dxf>
      <fill>
        <patternFill>
          <bgColor theme="2" tint="-0.24994659260841701"/>
        </patternFill>
      </fill>
    </dxf>
    <dxf>
      <fill>
        <patternFill>
          <bgColor theme="1" tint="0.1499679555650502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308430</xdr:colOff>
      <xdr:row>1</xdr:row>
      <xdr:rowOff>103415</xdr:rowOff>
    </xdr:from>
    <xdr:to>
      <xdr:col>1</xdr:col>
      <xdr:colOff>785813</xdr:colOff>
      <xdr:row>3</xdr:row>
      <xdr:rowOff>87312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430" y="332015"/>
          <a:ext cx="848858" cy="450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254001</xdr:colOff>
      <xdr:row>1</xdr:row>
      <xdr:rowOff>34925</xdr:rowOff>
    </xdr:from>
    <xdr:to>
      <xdr:col>6</xdr:col>
      <xdr:colOff>69850</xdr:colOff>
      <xdr:row>4</xdr:row>
      <xdr:rowOff>33338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0326" y="263525"/>
          <a:ext cx="711199" cy="646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E29"/>
  <sheetViews>
    <sheetView topLeftCell="A16" zoomScale="130" zoomScaleNormal="130" workbookViewId="0">
      <selection activeCell="G17" sqref="G17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7" width="9.140625" hidden="1" customWidth="1"/>
    <col min="58" max="58" width="0" hidden="1" customWidth="1"/>
  </cols>
  <sheetData>
    <row r="1" spans="1:56" ht="18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1.75">
      <c r="A2" s="72" t="s">
        <v>18</v>
      </c>
      <c r="B2" s="72"/>
      <c r="C2" s="72"/>
      <c r="D2" s="72"/>
      <c r="E2" s="72"/>
      <c r="F2" s="72"/>
      <c r="G2" s="72"/>
      <c r="H2" s="72"/>
      <c r="I2" s="7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73" t="s">
        <v>19</v>
      </c>
      <c r="B3" s="73"/>
      <c r="C3" s="73"/>
      <c r="D3" s="73"/>
      <c r="E3" s="73"/>
      <c r="F3" s="73"/>
      <c r="G3" s="73"/>
      <c r="H3" s="73"/>
      <c r="I3" s="7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74" t="s">
        <v>20</v>
      </c>
      <c r="B4" s="74"/>
      <c r="C4" s="74"/>
      <c r="D4" s="74"/>
      <c r="E4" s="74"/>
      <c r="F4" s="74"/>
      <c r="G4" s="74"/>
      <c r="H4" s="74"/>
      <c r="I4" s="7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75" t="s">
        <v>21</v>
      </c>
      <c r="B5" s="75"/>
      <c r="C5" s="75"/>
      <c r="D5" s="75"/>
      <c r="E5" s="75"/>
      <c r="F5" s="75"/>
      <c r="G5" s="75"/>
      <c r="H5" s="75"/>
      <c r="I5" s="75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76"/>
      <c r="B6" s="76"/>
      <c r="C6" s="76"/>
      <c r="D6" s="76"/>
      <c r="E6" s="76"/>
      <c r="F6" s="76"/>
      <c r="G6" s="76"/>
      <c r="H6" s="76"/>
      <c r="I6" s="7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77" t="s">
        <v>23</v>
      </c>
      <c r="B7" s="77"/>
      <c r="C7" s="77"/>
      <c r="D7" s="77"/>
      <c r="E7" s="77"/>
      <c r="F7" s="77"/>
      <c r="G7" s="77"/>
      <c r="H7" s="77"/>
      <c r="I7" s="7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78" t="str">
        <f>'List of Specializations'!A2</f>
        <v>ACADEMIC TRACK- HUMSS</v>
      </c>
      <c r="B8" s="78"/>
      <c r="C8" s="78"/>
      <c r="D8" s="78"/>
      <c r="E8" s="78"/>
      <c r="F8" s="78"/>
      <c r="G8" s="78"/>
      <c r="H8" s="78"/>
      <c r="I8" s="7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9" t="s">
        <v>32</v>
      </c>
      <c r="B9" s="79"/>
      <c r="C9" s="79"/>
      <c r="D9" s="79"/>
      <c r="E9" s="79"/>
      <c r="F9" s="79"/>
      <c r="G9" s="79"/>
      <c r="H9" s="79"/>
      <c r="I9" s="7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7" t="s">
        <v>0</v>
      </c>
      <c r="B10" s="68"/>
      <c r="C10" s="80" t="s">
        <v>22</v>
      </c>
      <c r="D10" s="81"/>
      <c r="E10" s="81"/>
      <c r="F10" s="81"/>
      <c r="G10" s="82"/>
      <c r="H10" s="83" t="s">
        <v>9</v>
      </c>
      <c r="I10" s="83" t="s">
        <v>10</v>
      </c>
    </row>
    <row r="11" spans="1:56" ht="18.75" customHeight="1" thickBot="1">
      <c r="A11" s="67"/>
      <c r="B11" s="68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4"/>
      <c r="I11" s="84"/>
    </row>
    <row r="12" spans="1:56" ht="26.25" customHeight="1">
      <c r="A12" s="48">
        <v>0.3125</v>
      </c>
      <c r="B12" s="49">
        <v>0.32291666666666669</v>
      </c>
      <c r="C12" s="64" t="s">
        <v>31</v>
      </c>
      <c r="D12" s="65"/>
      <c r="E12" s="65"/>
      <c r="F12" s="65"/>
      <c r="G12" s="66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0">
        <v>0.32291666666666669</v>
      </c>
      <c r="B13" s="51">
        <v>0.36458333333333331</v>
      </c>
      <c r="C13" s="27" t="s">
        <v>55</v>
      </c>
      <c r="D13" s="27" t="s">
        <v>55</v>
      </c>
      <c r="E13" s="27" t="s">
        <v>55</v>
      </c>
      <c r="F13" s="27"/>
      <c r="G13" s="27" t="s">
        <v>55</v>
      </c>
      <c r="H13" s="23"/>
      <c r="I13" s="2"/>
      <c r="L13">
        <f>IF(C13="",0,1)</f>
        <v>1</v>
      </c>
      <c r="M13">
        <f>IF(D13="",0,1)</f>
        <v>1</v>
      </c>
      <c r="N13">
        <f t="shared" ref="N13:P13" si="0">IF(E13="",0,1)</f>
        <v>1</v>
      </c>
      <c r="O13">
        <f t="shared" si="0"/>
        <v>0</v>
      </c>
      <c r="P13">
        <f t="shared" si="0"/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9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9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9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9</v>
      </c>
      <c r="W13" s="19">
        <f>SUM(R13:V13)</f>
        <v>36</v>
      </c>
      <c r="X13" s="19">
        <f>W13/4</f>
        <v>9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9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0">
        <v>0.36458333333333331</v>
      </c>
      <c r="B14" s="51">
        <v>0.40625</v>
      </c>
      <c r="C14" s="27" t="s">
        <v>41</v>
      </c>
      <c r="D14" s="27" t="s">
        <v>41</v>
      </c>
      <c r="E14" s="27" t="s">
        <v>41</v>
      </c>
      <c r="F14" s="27"/>
      <c r="G14" s="27" t="s">
        <v>41</v>
      </c>
      <c r="H14" s="23"/>
      <c r="I14" s="2"/>
      <c r="L14">
        <f t="shared" ref="L14:L22" si="2">IF(C14="",0,1)</f>
        <v>1</v>
      </c>
      <c r="M14">
        <f t="shared" ref="M14:M22" si="3">IF(D14="",0,1)</f>
        <v>1</v>
      </c>
      <c r="N14">
        <f t="shared" ref="N14:N22" si="4">IF(E14="",0,1)</f>
        <v>1</v>
      </c>
      <c r="O14">
        <f t="shared" ref="O14:O22" si="5">IF(F14="",0,1)</f>
        <v>0</v>
      </c>
      <c r="P14">
        <f t="shared" ref="P14:P22" si="6">IF(G14="",0,1)</f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1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1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1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1</v>
      </c>
      <c r="W14" s="19">
        <f t="shared" ref="W14:W22" si="7">SUM(R14:V14)</f>
        <v>4</v>
      </c>
      <c r="X14" s="19">
        <f t="shared" ref="X14:X22" si="8">W14/4</f>
        <v>1</v>
      </c>
      <c r="Z14" s="28">
        <f>IF($X$14=Z12,Z12,0)</f>
        <v>1</v>
      </c>
      <c r="AA14" s="28">
        <f t="shared" ref="AA14:BD14" si="9">IF($X$14=AA12,AA12,0)</f>
        <v>0</v>
      </c>
      <c r="AB14" s="28">
        <f t="shared" si="9"/>
        <v>0</v>
      </c>
      <c r="AC14" s="28">
        <f t="shared" si="9"/>
        <v>0</v>
      </c>
      <c r="AD14" s="28">
        <f t="shared" si="9"/>
        <v>0</v>
      </c>
      <c r="AE14" s="28">
        <f t="shared" si="9"/>
        <v>0</v>
      </c>
      <c r="AF14" s="28">
        <f t="shared" si="9"/>
        <v>0</v>
      </c>
      <c r="AG14" s="28">
        <f t="shared" si="9"/>
        <v>0</v>
      </c>
      <c r="AH14" s="28">
        <f t="shared" si="9"/>
        <v>0</v>
      </c>
      <c r="AI14" s="28">
        <f t="shared" si="9"/>
        <v>0</v>
      </c>
      <c r="AJ14" s="28">
        <f t="shared" si="9"/>
        <v>0</v>
      </c>
      <c r="AK14" s="28">
        <f t="shared" si="9"/>
        <v>0</v>
      </c>
      <c r="AL14" s="28">
        <f t="shared" si="9"/>
        <v>0</v>
      </c>
      <c r="AM14" s="28">
        <f t="shared" si="9"/>
        <v>0</v>
      </c>
      <c r="AN14" s="28">
        <f t="shared" si="9"/>
        <v>0</v>
      </c>
      <c r="AO14" s="28">
        <f t="shared" si="9"/>
        <v>0</v>
      </c>
      <c r="AP14" s="28">
        <f t="shared" si="9"/>
        <v>0</v>
      </c>
      <c r="AQ14" s="28">
        <f t="shared" si="9"/>
        <v>0</v>
      </c>
      <c r="AR14" s="28">
        <f t="shared" si="9"/>
        <v>0</v>
      </c>
      <c r="AS14" s="28">
        <f t="shared" si="9"/>
        <v>0</v>
      </c>
      <c r="AT14" s="28">
        <f t="shared" si="9"/>
        <v>0</v>
      </c>
      <c r="AU14" s="28">
        <f t="shared" si="9"/>
        <v>0</v>
      </c>
      <c r="AV14" s="28">
        <f t="shared" si="9"/>
        <v>0</v>
      </c>
      <c r="AW14" s="28">
        <f t="shared" si="9"/>
        <v>0</v>
      </c>
      <c r="AX14" s="28">
        <f t="shared" si="9"/>
        <v>0</v>
      </c>
      <c r="AY14" s="28">
        <f t="shared" si="9"/>
        <v>0</v>
      </c>
      <c r="AZ14" s="28">
        <f t="shared" si="9"/>
        <v>0</v>
      </c>
      <c r="BA14" s="28">
        <f t="shared" si="9"/>
        <v>0</v>
      </c>
      <c r="BB14" s="28">
        <f t="shared" si="9"/>
        <v>0</v>
      </c>
      <c r="BC14" s="28">
        <f t="shared" si="9"/>
        <v>0</v>
      </c>
      <c r="BD14" s="28">
        <f t="shared" si="9"/>
        <v>0</v>
      </c>
    </row>
    <row r="15" spans="1:56" ht="26.25" customHeight="1">
      <c r="A15" s="50">
        <v>0.40625</v>
      </c>
      <c r="B15" s="51">
        <v>0.41666666666666669</v>
      </c>
      <c r="C15" s="61" t="s">
        <v>30</v>
      </c>
      <c r="D15" s="61"/>
      <c r="E15" s="61"/>
      <c r="F15" s="61"/>
      <c r="G15" s="61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0">
        <v>0.41666666666666669</v>
      </c>
      <c r="B16" s="51">
        <v>0.45833333333333331</v>
      </c>
      <c r="C16" s="27" t="s">
        <v>60</v>
      </c>
      <c r="D16" s="27" t="s">
        <v>60</v>
      </c>
      <c r="E16" s="27" t="s">
        <v>60</v>
      </c>
      <c r="F16" s="27" t="s">
        <v>60</v>
      </c>
      <c r="G16" s="27" t="s">
        <v>58</v>
      </c>
      <c r="H16" s="23"/>
      <c r="I16" s="2"/>
      <c r="L16">
        <f t="shared" si="2"/>
        <v>1</v>
      </c>
      <c r="M16">
        <f t="shared" si="3"/>
        <v>1</v>
      </c>
      <c r="N16">
        <f t="shared" si="4"/>
        <v>1</v>
      </c>
      <c r="O16">
        <f t="shared" si="5"/>
        <v>1</v>
      </c>
      <c r="P16">
        <f t="shared" si="6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3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3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3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3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7"/>
        <v>12</v>
      </c>
      <c r="X16" s="19">
        <f t="shared" si="8"/>
        <v>3</v>
      </c>
      <c r="Z16" s="28">
        <f>IF($X$16=Z12,Z12,0)</f>
        <v>0</v>
      </c>
      <c r="AA16" s="28">
        <f t="shared" ref="AA16:BD16" si="10">IF($X$16=AA12,AA12,0)</f>
        <v>0</v>
      </c>
      <c r="AB16" s="28">
        <f t="shared" si="10"/>
        <v>3</v>
      </c>
      <c r="AC16" s="28">
        <f t="shared" si="10"/>
        <v>0</v>
      </c>
      <c r="AD16" s="28">
        <f t="shared" si="10"/>
        <v>0</v>
      </c>
      <c r="AE16" s="28">
        <f t="shared" si="10"/>
        <v>0</v>
      </c>
      <c r="AF16" s="28">
        <f t="shared" si="10"/>
        <v>0</v>
      </c>
      <c r="AG16" s="28">
        <f t="shared" si="10"/>
        <v>0</v>
      </c>
      <c r="AH16" s="28">
        <f t="shared" si="10"/>
        <v>0</v>
      </c>
      <c r="AI16" s="28">
        <f t="shared" si="10"/>
        <v>0</v>
      </c>
      <c r="AJ16" s="28">
        <f t="shared" si="10"/>
        <v>0</v>
      </c>
      <c r="AK16" s="28">
        <f t="shared" si="10"/>
        <v>0</v>
      </c>
      <c r="AL16" s="28">
        <f t="shared" si="10"/>
        <v>0</v>
      </c>
      <c r="AM16" s="28">
        <f t="shared" si="10"/>
        <v>0</v>
      </c>
      <c r="AN16" s="28">
        <f t="shared" si="10"/>
        <v>0</v>
      </c>
      <c r="AO16" s="28">
        <f t="shared" si="10"/>
        <v>0</v>
      </c>
      <c r="AP16" s="28">
        <f t="shared" si="10"/>
        <v>0</v>
      </c>
      <c r="AQ16" s="28">
        <f t="shared" si="10"/>
        <v>0</v>
      </c>
      <c r="AR16" s="28">
        <f t="shared" si="10"/>
        <v>0</v>
      </c>
      <c r="AS16" s="28">
        <f t="shared" si="10"/>
        <v>0</v>
      </c>
      <c r="AT16" s="28">
        <f t="shared" si="10"/>
        <v>0</v>
      </c>
      <c r="AU16" s="28">
        <f t="shared" si="10"/>
        <v>0</v>
      </c>
      <c r="AV16" s="28">
        <f t="shared" si="10"/>
        <v>0</v>
      </c>
      <c r="AW16" s="28">
        <f t="shared" si="10"/>
        <v>0</v>
      </c>
      <c r="AX16" s="28">
        <f t="shared" si="10"/>
        <v>0</v>
      </c>
      <c r="AY16" s="28">
        <f t="shared" si="10"/>
        <v>0</v>
      </c>
      <c r="AZ16" s="28">
        <f t="shared" si="10"/>
        <v>0</v>
      </c>
      <c r="BA16" s="28">
        <f t="shared" si="10"/>
        <v>0</v>
      </c>
      <c r="BB16" s="28">
        <f t="shared" si="10"/>
        <v>0</v>
      </c>
      <c r="BC16" s="28">
        <f t="shared" si="10"/>
        <v>0</v>
      </c>
      <c r="BD16" s="28">
        <f t="shared" si="10"/>
        <v>0</v>
      </c>
    </row>
    <row r="17" spans="1:56" ht="26.25" customHeight="1">
      <c r="A17" s="50">
        <v>0.45833333333333331</v>
      </c>
      <c r="B17" s="51">
        <v>0.5</v>
      </c>
      <c r="C17" s="27" t="s">
        <v>42</v>
      </c>
      <c r="D17" s="27" t="s">
        <v>42</v>
      </c>
      <c r="E17" s="27" t="s">
        <v>42</v>
      </c>
      <c r="F17" s="27" t="s">
        <v>42</v>
      </c>
      <c r="G17" s="27"/>
      <c r="H17" s="23"/>
      <c r="I17" s="2"/>
      <c r="L17">
        <f t="shared" si="2"/>
        <v>1</v>
      </c>
      <c r="M17">
        <f t="shared" si="3"/>
        <v>1</v>
      </c>
      <c r="N17">
        <f t="shared" si="4"/>
        <v>1</v>
      </c>
      <c r="O17">
        <f t="shared" si="5"/>
        <v>1</v>
      </c>
      <c r="P17">
        <f t="shared" si="6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2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2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2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2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7"/>
        <v>8</v>
      </c>
      <c r="X17" s="19">
        <f t="shared" si="8"/>
        <v>2</v>
      </c>
      <c r="Z17" s="28">
        <f>IF($X$17=Z12,Z12,0)</f>
        <v>0</v>
      </c>
      <c r="AA17" s="28">
        <f t="shared" ref="AA17:BD17" si="11">IF($X$17=AA12,AA12,0)</f>
        <v>2</v>
      </c>
      <c r="AB17" s="28">
        <f t="shared" si="11"/>
        <v>0</v>
      </c>
      <c r="AC17" s="28">
        <f t="shared" si="11"/>
        <v>0</v>
      </c>
      <c r="AD17" s="28">
        <f t="shared" si="11"/>
        <v>0</v>
      </c>
      <c r="AE17" s="28">
        <f t="shared" si="11"/>
        <v>0</v>
      </c>
      <c r="AF17" s="28">
        <f t="shared" si="11"/>
        <v>0</v>
      </c>
      <c r="AG17" s="28">
        <f t="shared" si="11"/>
        <v>0</v>
      </c>
      <c r="AH17" s="28">
        <f t="shared" si="11"/>
        <v>0</v>
      </c>
      <c r="AI17" s="28">
        <f t="shared" si="11"/>
        <v>0</v>
      </c>
      <c r="AJ17" s="28">
        <f t="shared" si="11"/>
        <v>0</v>
      </c>
      <c r="AK17" s="28">
        <f t="shared" si="11"/>
        <v>0</v>
      </c>
      <c r="AL17" s="28">
        <f t="shared" si="11"/>
        <v>0</v>
      </c>
      <c r="AM17" s="28">
        <f t="shared" si="11"/>
        <v>0</v>
      </c>
      <c r="AN17" s="28">
        <f t="shared" si="11"/>
        <v>0</v>
      </c>
      <c r="AO17" s="28">
        <f t="shared" si="11"/>
        <v>0</v>
      </c>
      <c r="AP17" s="28">
        <f t="shared" si="11"/>
        <v>0</v>
      </c>
      <c r="AQ17" s="28">
        <f t="shared" si="11"/>
        <v>0</v>
      </c>
      <c r="AR17" s="28">
        <f t="shared" si="11"/>
        <v>0</v>
      </c>
      <c r="AS17" s="28">
        <f t="shared" si="11"/>
        <v>0</v>
      </c>
      <c r="AT17" s="28">
        <f t="shared" si="11"/>
        <v>0</v>
      </c>
      <c r="AU17" s="28">
        <f t="shared" si="11"/>
        <v>0</v>
      </c>
      <c r="AV17" s="28">
        <f t="shared" si="11"/>
        <v>0</v>
      </c>
      <c r="AW17" s="28">
        <f t="shared" si="11"/>
        <v>0</v>
      </c>
      <c r="AX17" s="28">
        <f t="shared" si="11"/>
        <v>0</v>
      </c>
      <c r="AY17" s="28">
        <f t="shared" si="11"/>
        <v>0</v>
      </c>
      <c r="AZ17" s="28">
        <f t="shared" si="11"/>
        <v>0</v>
      </c>
      <c r="BA17" s="28">
        <f t="shared" si="11"/>
        <v>0</v>
      </c>
      <c r="BB17" s="28">
        <f t="shared" si="11"/>
        <v>0</v>
      </c>
      <c r="BC17" s="28">
        <f t="shared" si="11"/>
        <v>0</v>
      </c>
      <c r="BD17" s="28">
        <f t="shared" si="11"/>
        <v>0</v>
      </c>
    </row>
    <row r="18" spans="1:56" ht="26.25" customHeight="1">
      <c r="A18" s="50">
        <v>0.5</v>
      </c>
      <c r="B18" s="51">
        <v>4.1666666666666664E-2</v>
      </c>
      <c r="C18" s="62" t="s">
        <v>33</v>
      </c>
      <c r="D18" s="62"/>
      <c r="E18" s="62"/>
      <c r="F18" s="62"/>
      <c r="G18" s="62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0">
        <v>4.1666666666666664E-2</v>
      </c>
      <c r="B19" s="51">
        <v>8.3333333333333329E-2</v>
      </c>
      <c r="C19" s="27" t="s">
        <v>61</v>
      </c>
      <c r="D19" s="27" t="s">
        <v>61</v>
      </c>
      <c r="E19" s="27" t="s">
        <v>61</v>
      </c>
      <c r="F19" s="27" t="s">
        <v>61</v>
      </c>
      <c r="G19" s="27"/>
      <c r="H19" s="23"/>
      <c r="I19" s="2"/>
      <c r="L19">
        <f t="shared" si="2"/>
        <v>1</v>
      </c>
      <c r="M19">
        <f t="shared" si="3"/>
        <v>1</v>
      </c>
      <c r="N19">
        <f t="shared" si="4"/>
        <v>1</v>
      </c>
      <c r="O19">
        <f t="shared" si="5"/>
        <v>1</v>
      </c>
      <c r="P19">
        <f t="shared" si="6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4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4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4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4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7"/>
        <v>16</v>
      </c>
      <c r="X19" s="19">
        <f t="shared" si="8"/>
        <v>4</v>
      </c>
      <c r="Z19" s="28">
        <f>IF($X$19=Z12,Z12,0)</f>
        <v>0</v>
      </c>
      <c r="AA19" s="28">
        <f t="shared" ref="AA19:BD19" si="12">IF($X$19=AA12,AA12,0)</f>
        <v>0</v>
      </c>
      <c r="AB19" s="28">
        <f t="shared" si="12"/>
        <v>0</v>
      </c>
      <c r="AC19" s="28">
        <f t="shared" si="12"/>
        <v>4</v>
      </c>
      <c r="AD19" s="28">
        <f t="shared" si="12"/>
        <v>0</v>
      </c>
      <c r="AE19" s="28">
        <f t="shared" si="12"/>
        <v>0</v>
      </c>
      <c r="AF19" s="28">
        <f t="shared" si="12"/>
        <v>0</v>
      </c>
      <c r="AG19" s="28">
        <f t="shared" si="12"/>
        <v>0</v>
      </c>
      <c r="AH19" s="28">
        <f t="shared" si="12"/>
        <v>0</v>
      </c>
      <c r="AI19" s="28">
        <f t="shared" si="12"/>
        <v>0</v>
      </c>
      <c r="AJ19" s="28">
        <f t="shared" si="12"/>
        <v>0</v>
      </c>
      <c r="AK19" s="28">
        <f t="shared" si="12"/>
        <v>0</v>
      </c>
      <c r="AL19" s="28">
        <f t="shared" si="12"/>
        <v>0</v>
      </c>
      <c r="AM19" s="28">
        <f t="shared" si="12"/>
        <v>0</v>
      </c>
      <c r="AN19" s="28">
        <f t="shared" si="12"/>
        <v>0</v>
      </c>
      <c r="AO19" s="28">
        <f t="shared" si="12"/>
        <v>0</v>
      </c>
      <c r="AP19" s="28">
        <f t="shared" si="12"/>
        <v>0</v>
      </c>
      <c r="AQ19" s="28">
        <f t="shared" si="12"/>
        <v>0</v>
      </c>
      <c r="AR19" s="28">
        <f t="shared" si="12"/>
        <v>0</v>
      </c>
      <c r="AS19" s="28">
        <f t="shared" si="12"/>
        <v>0</v>
      </c>
      <c r="AT19" s="28">
        <f t="shared" si="12"/>
        <v>0</v>
      </c>
      <c r="AU19" s="28">
        <f t="shared" si="12"/>
        <v>0</v>
      </c>
      <c r="AV19" s="28">
        <f t="shared" si="12"/>
        <v>0</v>
      </c>
      <c r="AW19" s="28">
        <f t="shared" si="12"/>
        <v>0</v>
      </c>
      <c r="AX19" s="28">
        <f t="shared" si="12"/>
        <v>0</v>
      </c>
      <c r="AY19" s="28">
        <f t="shared" si="12"/>
        <v>0</v>
      </c>
      <c r="AZ19" s="28">
        <f t="shared" si="12"/>
        <v>0</v>
      </c>
      <c r="BA19" s="28">
        <f t="shared" si="12"/>
        <v>0</v>
      </c>
      <c r="BB19" s="28">
        <f t="shared" si="12"/>
        <v>0</v>
      </c>
      <c r="BC19" s="28">
        <f t="shared" si="12"/>
        <v>0</v>
      </c>
      <c r="BD19" s="28">
        <f t="shared" si="12"/>
        <v>0</v>
      </c>
    </row>
    <row r="20" spans="1:56" ht="26.25" customHeight="1">
      <c r="A20" s="50">
        <v>8.3333333333333329E-2</v>
      </c>
      <c r="B20" s="51">
        <v>0.125</v>
      </c>
      <c r="C20" s="27" t="s">
        <v>62</v>
      </c>
      <c r="D20" s="27" t="s">
        <v>62</v>
      </c>
      <c r="E20" s="27" t="s">
        <v>62</v>
      </c>
      <c r="F20" s="27" t="s">
        <v>62</v>
      </c>
      <c r="G20" s="27"/>
      <c r="H20" s="23"/>
      <c r="I20" s="2"/>
      <c r="L20">
        <f t="shared" si="2"/>
        <v>1</v>
      </c>
      <c r="M20">
        <f t="shared" si="3"/>
        <v>1</v>
      </c>
      <c r="N20">
        <f t="shared" si="4"/>
        <v>1</v>
      </c>
      <c r="O20">
        <f t="shared" si="5"/>
        <v>1</v>
      </c>
      <c r="P20">
        <f t="shared" si="6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5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5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5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5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7"/>
        <v>20</v>
      </c>
      <c r="X20" s="19">
        <f t="shared" si="8"/>
        <v>5</v>
      </c>
      <c r="Z20" s="28">
        <f>IF($X$20=Z12,Z12,0)</f>
        <v>0</v>
      </c>
      <c r="AA20" s="28">
        <f t="shared" ref="AA20:BD20" si="13">IF($X$20=AA12,AA12,0)</f>
        <v>0</v>
      </c>
      <c r="AB20" s="28">
        <f t="shared" si="13"/>
        <v>0</v>
      </c>
      <c r="AC20" s="28">
        <f t="shared" si="13"/>
        <v>0</v>
      </c>
      <c r="AD20" s="28">
        <f t="shared" si="13"/>
        <v>5</v>
      </c>
      <c r="AE20" s="28">
        <f t="shared" si="13"/>
        <v>0</v>
      </c>
      <c r="AF20" s="28">
        <f t="shared" si="13"/>
        <v>0</v>
      </c>
      <c r="AG20" s="28">
        <f t="shared" si="13"/>
        <v>0</v>
      </c>
      <c r="AH20" s="28">
        <f t="shared" si="13"/>
        <v>0</v>
      </c>
      <c r="AI20" s="28">
        <f t="shared" si="13"/>
        <v>0</v>
      </c>
      <c r="AJ20" s="28">
        <f t="shared" si="13"/>
        <v>0</v>
      </c>
      <c r="AK20" s="28">
        <f t="shared" si="13"/>
        <v>0</v>
      </c>
      <c r="AL20" s="28">
        <f t="shared" si="13"/>
        <v>0</v>
      </c>
      <c r="AM20" s="28">
        <f t="shared" si="13"/>
        <v>0</v>
      </c>
      <c r="AN20" s="28">
        <f t="shared" si="13"/>
        <v>0</v>
      </c>
      <c r="AO20" s="28">
        <f t="shared" si="13"/>
        <v>0</v>
      </c>
      <c r="AP20" s="28">
        <f t="shared" si="13"/>
        <v>0</v>
      </c>
      <c r="AQ20" s="28">
        <f t="shared" si="13"/>
        <v>0</v>
      </c>
      <c r="AR20" s="28">
        <f t="shared" si="13"/>
        <v>0</v>
      </c>
      <c r="AS20" s="28">
        <f t="shared" si="13"/>
        <v>0</v>
      </c>
      <c r="AT20" s="28">
        <f t="shared" si="13"/>
        <v>0</v>
      </c>
      <c r="AU20" s="28">
        <f t="shared" si="13"/>
        <v>0</v>
      </c>
      <c r="AV20" s="28">
        <f t="shared" si="13"/>
        <v>0</v>
      </c>
      <c r="AW20" s="28">
        <f t="shared" si="13"/>
        <v>0</v>
      </c>
      <c r="AX20" s="28">
        <f t="shared" si="13"/>
        <v>0</v>
      </c>
      <c r="AY20" s="28">
        <f t="shared" si="13"/>
        <v>0</v>
      </c>
      <c r="AZ20" s="28">
        <f t="shared" si="13"/>
        <v>0</v>
      </c>
      <c r="BA20" s="28">
        <f t="shared" si="13"/>
        <v>0</v>
      </c>
      <c r="BB20" s="28">
        <f t="shared" si="13"/>
        <v>0</v>
      </c>
      <c r="BC20" s="28">
        <f t="shared" si="13"/>
        <v>0</v>
      </c>
      <c r="BD20" s="28">
        <f t="shared" si="13"/>
        <v>0</v>
      </c>
    </row>
    <row r="21" spans="1:56" ht="26.25" customHeight="1">
      <c r="A21" s="50">
        <v>0.125</v>
      </c>
      <c r="B21" s="51">
        <v>0.16666666666666666</v>
      </c>
      <c r="C21" s="27" t="s">
        <v>65</v>
      </c>
      <c r="D21" s="27" t="s">
        <v>65</v>
      </c>
      <c r="E21" s="27" t="s">
        <v>65</v>
      </c>
      <c r="F21" s="27" t="s">
        <v>65</v>
      </c>
      <c r="G21" s="27"/>
      <c r="H21" s="23"/>
      <c r="I21" s="2"/>
      <c r="L21">
        <f t="shared" si="2"/>
        <v>1</v>
      </c>
      <c r="M21">
        <f t="shared" si="3"/>
        <v>1</v>
      </c>
      <c r="N21">
        <f t="shared" si="4"/>
        <v>1</v>
      </c>
      <c r="O21">
        <f t="shared" si="5"/>
        <v>1</v>
      </c>
      <c r="P21">
        <f t="shared" si="6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8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8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8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8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7"/>
        <v>32</v>
      </c>
      <c r="X21" s="19">
        <f t="shared" si="8"/>
        <v>8</v>
      </c>
      <c r="Z21" s="28">
        <f>IF($X$21=Z12,Z12,0)</f>
        <v>0</v>
      </c>
      <c r="AA21" s="28">
        <f t="shared" ref="AA21:BD21" si="14">IF($X$21=AA12,AA12,0)</f>
        <v>0</v>
      </c>
      <c r="AB21" s="28">
        <f t="shared" si="14"/>
        <v>0</v>
      </c>
      <c r="AC21" s="28">
        <f t="shared" si="14"/>
        <v>0</v>
      </c>
      <c r="AD21" s="28">
        <f t="shared" si="14"/>
        <v>0</v>
      </c>
      <c r="AE21" s="28">
        <f t="shared" si="14"/>
        <v>0</v>
      </c>
      <c r="AF21" s="28">
        <f t="shared" si="14"/>
        <v>0</v>
      </c>
      <c r="AG21" s="28">
        <f t="shared" si="14"/>
        <v>8</v>
      </c>
      <c r="AH21" s="28">
        <f t="shared" si="14"/>
        <v>0</v>
      </c>
      <c r="AI21" s="28">
        <f t="shared" si="14"/>
        <v>0</v>
      </c>
      <c r="AJ21" s="28">
        <f t="shared" si="14"/>
        <v>0</v>
      </c>
      <c r="AK21" s="28">
        <f t="shared" si="14"/>
        <v>0</v>
      </c>
      <c r="AL21" s="28">
        <f t="shared" si="14"/>
        <v>0</v>
      </c>
      <c r="AM21" s="28">
        <f t="shared" si="14"/>
        <v>0</v>
      </c>
      <c r="AN21" s="28">
        <f t="shared" si="14"/>
        <v>0</v>
      </c>
      <c r="AO21" s="28">
        <f t="shared" si="14"/>
        <v>0</v>
      </c>
      <c r="AP21" s="28">
        <f t="shared" si="14"/>
        <v>0</v>
      </c>
      <c r="AQ21" s="28">
        <f t="shared" si="14"/>
        <v>0</v>
      </c>
      <c r="AR21" s="28">
        <f t="shared" si="14"/>
        <v>0</v>
      </c>
      <c r="AS21" s="28">
        <f t="shared" si="14"/>
        <v>0</v>
      </c>
      <c r="AT21" s="28">
        <f t="shared" si="14"/>
        <v>0</v>
      </c>
      <c r="AU21" s="28">
        <f t="shared" si="14"/>
        <v>0</v>
      </c>
      <c r="AV21" s="28">
        <f t="shared" si="14"/>
        <v>0</v>
      </c>
      <c r="AW21" s="28">
        <f t="shared" si="14"/>
        <v>0</v>
      </c>
      <c r="AX21" s="28">
        <f t="shared" si="14"/>
        <v>0</v>
      </c>
      <c r="AY21" s="28">
        <f t="shared" si="14"/>
        <v>0</v>
      </c>
      <c r="AZ21" s="28">
        <f t="shared" si="14"/>
        <v>0</v>
      </c>
      <c r="BA21" s="28">
        <f t="shared" si="14"/>
        <v>0</v>
      </c>
      <c r="BB21" s="28">
        <f t="shared" si="14"/>
        <v>0</v>
      </c>
      <c r="BC21" s="28">
        <f t="shared" si="14"/>
        <v>0</v>
      </c>
      <c r="BD21" s="28">
        <f t="shared" si="14"/>
        <v>0</v>
      </c>
    </row>
    <row r="22" spans="1:56" ht="26.25" customHeight="1">
      <c r="A22" s="52">
        <v>0.16666666666666666</v>
      </c>
      <c r="B22" s="53">
        <v>0.20833333333333334</v>
      </c>
      <c r="C22" s="27" t="s">
        <v>63</v>
      </c>
      <c r="D22" s="27" t="s">
        <v>63</v>
      </c>
      <c r="E22" s="27" t="s">
        <v>63</v>
      </c>
      <c r="F22" s="27" t="s">
        <v>63</v>
      </c>
      <c r="G22" s="27"/>
      <c r="H22" s="23"/>
      <c r="I22" s="2"/>
      <c r="L22">
        <f t="shared" si="2"/>
        <v>1</v>
      </c>
      <c r="M22">
        <f t="shared" si="3"/>
        <v>1</v>
      </c>
      <c r="N22">
        <f t="shared" si="4"/>
        <v>1</v>
      </c>
      <c r="O22">
        <f t="shared" si="5"/>
        <v>1</v>
      </c>
      <c r="P22">
        <f t="shared" si="6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6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6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6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6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7"/>
        <v>24</v>
      </c>
      <c r="X22" s="19">
        <f t="shared" si="8"/>
        <v>6</v>
      </c>
      <c r="Z22" s="28">
        <f>IF($X$22=Z12,Z12,0)</f>
        <v>0</v>
      </c>
      <c r="AA22" s="28">
        <f t="shared" ref="AA22:BD22" si="15">IF($X$22=AA12,AA12,0)</f>
        <v>0</v>
      </c>
      <c r="AB22" s="28">
        <f t="shared" si="15"/>
        <v>0</v>
      </c>
      <c r="AC22" s="28">
        <f t="shared" si="15"/>
        <v>0</v>
      </c>
      <c r="AD22" s="28">
        <f t="shared" si="15"/>
        <v>0</v>
      </c>
      <c r="AE22" s="28">
        <f t="shared" si="15"/>
        <v>6</v>
      </c>
      <c r="AF22" s="28">
        <f t="shared" si="15"/>
        <v>0</v>
      </c>
      <c r="AG22" s="28">
        <f t="shared" si="15"/>
        <v>0</v>
      </c>
      <c r="AH22" s="28">
        <f t="shared" si="15"/>
        <v>0</v>
      </c>
      <c r="AI22" s="28">
        <f t="shared" si="15"/>
        <v>0</v>
      </c>
      <c r="AJ22" s="28">
        <f t="shared" si="15"/>
        <v>0</v>
      </c>
      <c r="AK22" s="28">
        <f t="shared" si="15"/>
        <v>0</v>
      </c>
      <c r="AL22" s="28">
        <f t="shared" si="15"/>
        <v>0</v>
      </c>
      <c r="AM22" s="28">
        <f t="shared" si="15"/>
        <v>0</v>
      </c>
      <c r="AN22" s="28">
        <f t="shared" si="15"/>
        <v>0</v>
      </c>
      <c r="AO22" s="28">
        <f t="shared" si="15"/>
        <v>0</v>
      </c>
      <c r="AP22" s="28">
        <f t="shared" si="15"/>
        <v>0</v>
      </c>
      <c r="AQ22" s="28">
        <f t="shared" si="15"/>
        <v>0</v>
      </c>
      <c r="AR22" s="28">
        <f t="shared" si="15"/>
        <v>0</v>
      </c>
      <c r="AS22" s="28">
        <f t="shared" si="15"/>
        <v>0</v>
      </c>
      <c r="AT22" s="28">
        <f t="shared" si="15"/>
        <v>0</v>
      </c>
      <c r="AU22" s="28">
        <f t="shared" si="15"/>
        <v>0</v>
      </c>
      <c r="AV22" s="28">
        <f t="shared" si="15"/>
        <v>0</v>
      </c>
      <c r="AW22" s="28">
        <f t="shared" si="15"/>
        <v>0</v>
      </c>
      <c r="AX22" s="28">
        <f t="shared" si="15"/>
        <v>0</v>
      </c>
      <c r="AY22" s="28">
        <f t="shared" si="15"/>
        <v>0</v>
      </c>
      <c r="AZ22" s="28">
        <f t="shared" si="15"/>
        <v>0</v>
      </c>
      <c r="BA22" s="28">
        <f t="shared" si="15"/>
        <v>0</v>
      </c>
      <c r="BB22" s="28">
        <f t="shared" si="15"/>
        <v>0</v>
      </c>
      <c r="BC22" s="28">
        <f t="shared" si="15"/>
        <v>0</v>
      </c>
      <c r="BD22" s="28">
        <f t="shared" si="15"/>
        <v>0</v>
      </c>
    </row>
    <row r="23" spans="1:56" ht="26.25" customHeight="1">
      <c r="A23" s="69" t="s">
        <v>16</v>
      </c>
      <c r="B23" s="70"/>
      <c r="C23" s="25">
        <f>L23</f>
        <v>8</v>
      </c>
      <c r="D23" s="25">
        <f t="shared" ref="D23:G23" si="16">M23</f>
        <v>8</v>
      </c>
      <c r="E23" s="25">
        <f t="shared" si="16"/>
        <v>8</v>
      </c>
      <c r="F23" s="25">
        <f t="shared" si="16"/>
        <v>6</v>
      </c>
      <c r="G23" s="25">
        <f t="shared" si="16"/>
        <v>3</v>
      </c>
      <c r="H23" s="12"/>
      <c r="I23" s="12"/>
      <c r="L23">
        <f>SUM(L13:L22)</f>
        <v>8</v>
      </c>
      <c r="M23">
        <f t="shared" ref="M23:P23" si="17">SUM(M13:M22)</f>
        <v>8</v>
      </c>
      <c r="N23">
        <f t="shared" si="17"/>
        <v>8</v>
      </c>
      <c r="O23">
        <f t="shared" si="17"/>
        <v>6</v>
      </c>
      <c r="P23">
        <f t="shared" si="17"/>
        <v>3</v>
      </c>
      <c r="Z23" s="29">
        <f>SUM(Z13:Z22)</f>
        <v>1</v>
      </c>
      <c r="AA23" s="29">
        <f t="shared" ref="AA23:BD23" si="18">SUM(AA13:AA22)</f>
        <v>2</v>
      </c>
      <c r="AB23" s="29">
        <f t="shared" si="18"/>
        <v>3</v>
      </c>
      <c r="AC23" s="29">
        <f t="shared" si="18"/>
        <v>4</v>
      </c>
      <c r="AD23" s="29">
        <f t="shared" si="18"/>
        <v>5</v>
      </c>
      <c r="AE23" s="29">
        <f t="shared" si="18"/>
        <v>6</v>
      </c>
      <c r="AF23" s="29">
        <f t="shared" si="18"/>
        <v>0</v>
      </c>
      <c r="AG23" s="29">
        <f t="shared" si="18"/>
        <v>8</v>
      </c>
      <c r="AH23" s="29">
        <f t="shared" si="18"/>
        <v>9</v>
      </c>
      <c r="AI23" s="29">
        <f t="shared" si="18"/>
        <v>0</v>
      </c>
      <c r="AJ23" s="29">
        <f t="shared" si="18"/>
        <v>0</v>
      </c>
      <c r="AK23" s="29">
        <f t="shared" si="18"/>
        <v>0</v>
      </c>
      <c r="AL23" s="29">
        <f t="shared" si="18"/>
        <v>0</v>
      </c>
      <c r="AM23" s="29">
        <f t="shared" si="18"/>
        <v>0</v>
      </c>
      <c r="AN23" s="29">
        <f t="shared" si="18"/>
        <v>0</v>
      </c>
      <c r="AO23" s="29">
        <f t="shared" si="18"/>
        <v>0</v>
      </c>
      <c r="AP23" s="29">
        <f t="shared" si="18"/>
        <v>0</v>
      </c>
      <c r="AQ23" s="29">
        <f t="shared" si="18"/>
        <v>0</v>
      </c>
      <c r="AR23" s="29">
        <f t="shared" si="18"/>
        <v>0</v>
      </c>
      <c r="AS23" s="29">
        <f t="shared" si="18"/>
        <v>0</v>
      </c>
      <c r="AT23" s="29">
        <f t="shared" si="18"/>
        <v>0</v>
      </c>
      <c r="AU23" s="29">
        <f t="shared" si="18"/>
        <v>0</v>
      </c>
      <c r="AV23" s="29">
        <f t="shared" si="18"/>
        <v>0</v>
      </c>
      <c r="AW23" s="29">
        <f t="shared" si="18"/>
        <v>0</v>
      </c>
      <c r="AX23" s="29">
        <f t="shared" si="18"/>
        <v>0</v>
      </c>
      <c r="AY23" s="29">
        <f t="shared" si="18"/>
        <v>0</v>
      </c>
      <c r="AZ23" s="29">
        <f t="shared" si="18"/>
        <v>0</v>
      </c>
      <c r="BA23" s="29">
        <f t="shared" si="18"/>
        <v>0</v>
      </c>
      <c r="BB23" s="29">
        <f t="shared" si="18"/>
        <v>0</v>
      </c>
      <c r="BC23" s="29">
        <f t="shared" si="18"/>
        <v>0</v>
      </c>
      <c r="BD23" s="29">
        <f t="shared" si="18"/>
        <v>0</v>
      </c>
    </row>
    <row r="24" spans="1:56" ht="15.75" customHeight="1">
      <c r="A24" s="63" t="s">
        <v>24</v>
      </c>
      <c r="B24" s="63"/>
      <c r="C24" s="11"/>
      <c r="D24" s="11"/>
      <c r="E24" s="11"/>
      <c r="F24" s="11" t="s">
        <v>27</v>
      </c>
      <c r="G24" s="11"/>
      <c r="H24" s="11"/>
      <c r="I24" s="11"/>
    </row>
    <row r="25" spans="1:56" ht="15.75" customHeight="1">
      <c r="A25" s="11"/>
      <c r="B25" s="59" t="s">
        <v>25</v>
      </c>
      <c r="C25" s="59"/>
      <c r="D25" s="11"/>
      <c r="E25" s="11"/>
      <c r="F25" s="11"/>
      <c r="G25" s="59" t="s">
        <v>28</v>
      </c>
      <c r="H25" s="59"/>
      <c r="I25" s="11"/>
    </row>
    <row r="26" spans="1:56" ht="20.25" customHeight="1">
      <c r="A26" s="11"/>
      <c r="B26" s="60" t="s">
        <v>26</v>
      </c>
      <c r="C26" s="60"/>
      <c r="D26" s="11"/>
      <c r="E26" s="11"/>
      <c r="F26" s="11"/>
      <c r="G26" s="60" t="s">
        <v>29</v>
      </c>
      <c r="H26" s="60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Z0xHEN6q+z1X4D8aEzsULYKSYwMdhorHQ3miIgPOr+d+o9S5Yg1moh8etcISiTa/KZmS2avIAsvGDMIb7vPGYg==" saltValue="s710xlhp6UXozQ8lZUgMFg==" spinCount="100000" sheet="1" objects="1" scenarios="1" formatCells="0" formatColumns="0" formatRows="0"/>
  <mergeCells count="22">
    <mergeCell ref="C12:G12"/>
    <mergeCell ref="A10:B11"/>
    <mergeCell ref="A23:B23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I10:I11"/>
    <mergeCell ref="H10:H11"/>
    <mergeCell ref="B25:C25"/>
    <mergeCell ref="B26:C26"/>
    <mergeCell ref="G25:H25"/>
    <mergeCell ref="G26:H26"/>
    <mergeCell ref="C15:G15"/>
    <mergeCell ref="C18:G18"/>
    <mergeCell ref="A24:B24"/>
  </mergeCells>
  <dataValidations count="4">
    <dataValidation allowBlank="1" showInputMessage="1" showErrorMessage="1" prompt="Enter the Subject Here!" sqref="A7:A9"/>
    <dataValidation allowBlank="1" showInputMessage="1" showErrorMessage="1" prompt="Enter the Grade/Year Level and the section Here!" sqref="A6:AL6"/>
    <dataValidation allowBlank="1" showInputMessage="1" showErrorMessage="1" prompt="Insert the name of School Here!" sqref="A4:AL4"/>
    <dataValidation type="list" allowBlank="1" showInputMessage="1" showErrorMessage="1" sqref="C13:G22">
      <formula1>GASStrnd</formula1>
    </dataValidation>
  </dataValidations>
  <pageMargins left="0.5" right="1.5" top="0.5" bottom="0.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29"/>
  <sheetViews>
    <sheetView topLeftCell="A16" zoomScale="120" zoomScaleNormal="120" workbookViewId="0">
      <selection activeCell="I15" sqref="I15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8" width="9.140625" hidden="1" customWidth="1"/>
    <col min="59" max="59" width="0" hidden="1" customWidth="1"/>
  </cols>
  <sheetData>
    <row r="1" spans="1:56" ht="18">
      <c r="A1" s="86" t="s">
        <v>17</v>
      </c>
      <c r="B1" s="86"/>
      <c r="C1" s="86"/>
      <c r="D1" s="86"/>
      <c r="E1" s="86"/>
      <c r="F1" s="86"/>
      <c r="G1" s="86"/>
      <c r="H1" s="86"/>
      <c r="I1" s="8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1.75">
      <c r="A2" s="87" t="s">
        <v>18</v>
      </c>
      <c r="B2" s="87"/>
      <c r="C2" s="87"/>
      <c r="D2" s="87"/>
      <c r="E2" s="87"/>
      <c r="F2" s="87"/>
      <c r="G2" s="87"/>
      <c r="H2" s="87"/>
      <c r="I2" s="8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89" t="str">
        <f>'Y1FIRST SEMESTER'!A4:I4</f>
        <v>CORDOVA NATIONAL HIGH SCHOOL</v>
      </c>
      <c r="B4" s="89"/>
      <c r="C4" s="89"/>
      <c r="D4" s="89"/>
      <c r="E4" s="89"/>
      <c r="F4" s="89"/>
      <c r="G4" s="89"/>
      <c r="H4" s="89"/>
      <c r="I4" s="8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90" t="s">
        <v>81</v>
      </c>
      <c r="B5" s="90"/>
      <c r="C5" s="90"/>
      <c r="D5" s="90"/>
      <c r="E5" s="90"/>
      <c r="F5" s="90"/>
      <c r="G5" s="90"/>
      <c r="H5" s="90"/>
      <c r="I5" s="90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85"/>
      <c r="B6" s="85"/>
      <c r="C6" s="85"/>
      <c r="D6" s="85"/>
      <c r="E6" s="85"/>
      <c r="F6" s="85"/>
      <c r="G6" s="85"/>
      <c r="H6" s="85"/>
      <c r="I6" s="8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91" t="str">
        <f>'Y1FIRST SEMESTER'!A7:I7</f>
        <v>C  L  A  S  S     P R O G R A M</v>
      </c>
      <c r="B7" s="91"/>
      <c r="C7" s="91"/>
      <c r="D7" s="91"/>
      <c r="E7" s="91"/>
      <c r="F7" s="91"/>
      <c r="G7" s="91"/>
      <c r="H7" s="91"/>
      <c r="I7" s="9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92" t="str">
        <f>'Y1FIRST SEMESTER'!A8:I8</f>
        <v>ACADEMIC TRACK- HUMSS</v>
      </c>
      <c r="B8" s="92"/>
      <c r="C8" s="92"/>
      <c r="D8" s="92"/>
      <c r="E8" s="92"/>
      <c r="F8" s="92"/>
      <c r="G8" s="92"/>
      <c r="H8" s="92"/>
      <c r="I8" s="9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9" t="s">
        <v>68</v>
      </c>
      <c r="B9" s="79"/>
      <c r="C9" s="79"/>
      <c r="D9" s="79"/>
      <c r="E9" s="79"/>
      <c r="F9" s="79"/>
      <c r="G9" s="79"/>
      <c r="H9" s="79"/>
      <c r="I9" s="7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7" t="s">
        <v>0</v>
      </c>
      <c r="B10" s="68"/>
      <c r="C10" s="80" t="s">
        <v>22</v>
      </c>
      <c r="D10" s="81"/>
      <c r="E10" s="81"/>
      <c r="F10" s="81"/>
      <c r="G10" s="82"/>
      <c r="H10" s="83" t="s">
        <v>9</v>
      </c>
      <c r="I10" s="83" t="s">
        <v>10</v>
      </c>
    </row>
    <row r="11" spans="1:56" ht="18.75" customHeight="1">
      <c r="A11" s="67"/>
      <c r="B11" s="68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4"/>
      <c r="I11" s="84"/>
    </row>
    <row r="12" spans="1:56" ht="26.25" customHeight="1">
      <c r="A12" s="54">
        <f>'Y1FIRST SEMESTER'!A12</f>
        <v>0.3125</v>
      </c>
      <c r="B12" s="54">
        <f>'Y1FIRST SEMESTER'!B12</f>
        <v>0.32291666666666669</v>
      </c>
      <c r="C12" s="64" t="s">
        <v>31</v>
      </c>
      <c r="D12" s="65"/>
      <c r="E12" s="65"/>
      <c r="F12" s="65"/>
      <c r="G12" s="66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4">
        <f>'Y1FIRST SEMESTER'!A13</f>
        <v>0.32291666666666669</v>
      </c>
      <c r="B13" s="54">
        <f>'Y1FIRST SEMESTER'!B13</f>
        <v>0.36458333333333331</v>
      </c>
      <c r="C13" s="27" t="s">
        <v>6</v>
      </c>
      <c r="D13" s="27" t="s">
        <v>6</v>
      </c>
      <c r="E13" s="27" t="s">
        <v>6</v>
      </c>
      <c r="F13" s="27"/>
      <c r="G13" s="27" t="s">
        <v>6</v>
      </c>
      <c r="H13" s="23"/>
      <c r="I13" s="2"/>
      <c r="L13">
        <f>IF(C13="",0,1)</f>
        <v>1</v>
      </c>
      <c r="M13">
        <f>IF(D13="",0,1)</f>
        <v>1</v>
      </c>
      <c r="N13">
        <f t="shared" ref="N13:P22" si="0">IF(E13="",0,1)</f>
        <v>1</v>
      </c>
      <c r="O13">
        <f t="shared" si="0"/>
        <v>0</v>
      </c>
      <c r="P13">
        <f t="shared" si="0"/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17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17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17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17</v>
      </c>
      <c r="W13" s="19">
        <f>SUM(R13:V13)</f>
        <v>68</v>
      </c>
      <c r="X13" s="19">
        <f>W13/4</f>
        <v>17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17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4">
        <f>'Y1FIRST SEMESTER'!A14</f>
        <v>0.36458333333333331</v>
      </c>
      <c r="B14" s="54">
        <f>'Y1FIRST SEMESTER'!B14</f>
        <v>0.40625</v>
      </c>
      <c r="C14" s="27" t="s">
        <v>82</v>
      </c>
      <c r="D14" s="27" t="s">
        <v>82</v>
      </c>
      <c r="E14" s="27" t="s">
        <v>82</v>
      </c>
      <c r="F14" s="27"/>
      <c r="G14" s="27" t="s">
        <v>82</v>
      </c>
      <c r="H14" s="23"/>
      <c r="I14" s="2"/>
      <c r="L14">
        <f t="shared" ref="L14:M22" si="2">IF(C14="",0,1)</f>
        <v>1</v>
      </c>
      <c r="M14">
        <f t="shared" si="2"/>
        <v>1</v>
      </c>
      <c r="N14">
        <f t="shared" si="0"/>
        <v>1</v>
      </c>
      <c r="O14">
        <f t="shared" si="0"/>
        <v>0</v>
      </c>
      <c r="P14">
        <f t="shared" si="0"/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10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10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10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10</v>
      </c>
      <c r="W14" s="19">
        <f t="shared" ref="W14:W22" si="3">SUM(R14:V14)</f>
        <v>40</v>
      </c>
      <c r="X14" s="19">
        <f t="shared" ref="X14:X22" si="4">W14/4</f>
        <v>10</v>
      </c>
      <c r="Z14" s="28">
        <f>IF($X$14=Z12,Z12,0)</f>
        <v>0</v>
      </c>
      <c r="AA14" s="28">
        <f t="shared" ref="AA14:BD14" si="5">IF($X$14=AA12,AA12,0)</f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10</v>
      </c>
      <c r="AJ14" s="28">
        <f t="shared" si="5"/>
        <v>0</v>
      </c>
      <c r="AK14" s="28">
        <f t="shared" si="5"/>
        <v>0</v>
      </c>
      <c r="AL14" s="28">
        <f t="shared" si="5"/>
        <v>0</v>
      </c>
      <c r="AM14" s="28">
        <f t="shared" si="5"/>
        <v>0</v>
      </c>
      <c r="AN14" s="28">
        <f t="shared" si="5"/>
        <v>0</v>
      </c>
      <c r="AO14" s="28">
        <f t="shared" si="5"/>
        <v>0</v>
      </c>
      <c r="AP14" s="28">
        <f t="shared" si="5"/>
        <v>0</v>
      </c>
      <c r="AQ14" s="28">
        <f t="shared" si="5"/>
        <v>0</v>
      </c>
      <c r="AR14" s="28">
        <f t="shared" si="5"/>
        <v>0</v>
      </c>
      <c r="AS14" s="28">
        <f t="shared" si="5"/>
        <v>0</v>
      </c>
      <c r="AT14" s="28">
        <f t="shared" si="5"/>
        <v>0</v>
      </c>
      <c r="AU14" s="28">
        <f t="shared" si="5"/>
        <v>0</v>
      </c>
      <c r="AV14" s="28">
        <f t="shared" si="5"/>
        <v>0</v>
      </c>
      <c r="AW14" s="28">
        <f t="shared" si="5"/>
        <v>0</v>
      </c>
      <c r="AX14" s="28">
        <f t="shared" si="5"/>
        <v>0</v>
      </c>
      <c r="AY14" s="28">
        <f t="shared" si="5"/>
        <v>0</v>
      </c>
      <c r="AZ14" s="28">
        <f t="shared" si="5"/>
        <v>0</v>
      </c>
      <c r="BA14" s="28">
        <f t="shared" si="5"/>
        <v>0</v>
      </c>
      <c r="BB14" s="28">
        <f t="shared" si="5"/>
        <v>0</v>
      </c>
      <c r="BC14" s="28">
        <f t="shared" si="5"/>
        <v>0</v>
      </c>
      <c r="BD14" s="28">
        <f t="shared" si="5"/>
        <v>0</v>
      </c>
    </row>
    <row r="15" spans="1:56" ht="26.25" customHeight="1">
      <c r="A15" s="54">
        <f>'Y1FIRST SEMESTER'!A15</f>
        <v>0.40625</v>
      </c>
      <c r="B15" s="54">
        <f>'Y1FIRST SEMESTER'!B15</f>
        <v>0.41666666666666669</v>
      </c>
      <c r="C15" s="61" t="s">
        <v>30</v>
      </c>
      <c r="D15" s="61"/>
      <c r="E15" s="61"/>
      <c r="F15" s="61"/>
      <c r="G15" s="61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4">
        <f>'Y1FIRST SEMESTER'!A16</f>
        <v>0.41666666666666669</v>
      </c>
      <c r="B16" s="54">
        <f>'Y1FIRST SEMESTER'!B16</f>
        <v>0.45833333333333331</v>
      </c>
      <c r="C16" s="27" t="s">
        <v>56</v>
      </c>
      <c r="D16" s="27" t="s">
        <v>56</v>
      </c>
      <c r="E16" s="27" t="s">
        <v>56</v>
      </c>
      <c r="F16" s="27" t="s">
        <v>56</v>
      </c>
      <c r="G16" s="27" t="s">
        <v>58</v>
      </c>
      <c r="H16" s="23"/>
      <c r="I16" s="2"/>
      <c r="L16">
        <f t="shared" si="2"/>
        <v>1</v>
      </c>
      <c r="M16">
        <f t="shared" si="2"/>
        <v>1</v>
      </c>
      <c r="N16">
        <f t="shared" si="0"/>
        <v>1</v>
      </c>
      <c r="O16">
        <f t="shared" si="0"/>
        <v>1</v>
      </c>
      <c r="P16">
        <f t="shared" si="0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12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12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12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12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3"/>
        <v>48</v>
      </c>
      <c r="X16" s="19">
        <f t="shared" si="4"/>
        <v>12</v>
      </c>
      <c r="Z16" s="28">
        <f>IF($X$16=Z12,Z12,0)</f>
        <v>0</v>
      </c>
      <c r="AA16" s="28">
        <f t="shared" ref="AA16:BD16" si="6">IF($X$16=AA12,AA12,0)</f>
        <v>0</v>
      </c>
      <c r="AB16" s="28">
        <f t="shared" si="6"/>
        <v>0</v>
      </c>
      <c r="AC16" s="28">
        <f t="shared" si="6"/>
        <v>0</v>
      </c>
      <c r="AD16" s="28">
        <f t="shared" si="6"/>
        <v>0</v>
      </c>
      <c r="AE16" s="28">
        <f t="shared" si="6"/>
        <v>0</v>
      </c>
      <c r="AF16" s="28">
        <f t="shared" si="6"/>
        <v>0</v>
      </c>
      <c r="AG16" s="28">
        <f t="shared" si="6"/>
        <v>0</v>
      </c>
      <c r="AH16" s="28">
        <f t="shared" si="6"/>
        <v>0</v>
      </c>
      <c r="AI16" s="28">
        <f t="shared" si="6"/>
        <v>0</v>
      </c>
      <c r="AJ16" s="28">
        <f t="shared" si="6"/>
        <v>0</v>
      </c>
      <c r="AK16" s="28">
        <f t="shared" si="6"/>
        <v>12</v>
      </c>
      <c r="AL16" s="28">
        <f t="shared" si="6"/>
        <v>0</v>
      </c>
      <c r="AM16" s="28">
        <f t="shared" si="6"/>
        <v>0</v>
      </c>
      <c r="AN16" s="28">
        <f t="shared" si="6"/>
        <v>0</v>
      </c>
      <c r="AO16" s="28">
        <f t="shared" si="6"/>
        <v>0</v>
      </c>
      <c r="AP16" s="28">
        <f t="shared" si="6"/>
        <v>0</v>
      </c>
      <c r="AQ16" s="28">
        <f t="shared" si="6"/>
        <v>0</v>
      </c>
      <c r="AR16" s="28">
        <f t="shared" si="6"/>
        <v>0</v>
      </c>
      <c r="AS16" s="28">
        <f t="shared" si="6"/>
        <v>0</v>
      </c>
      <c r="AT16" s="28">
        <f t="shared" si="6"/>
        <v>0</v>
      </c>
      <c r="AU16" s="28">
        <f t="shared" si="6"/>
        <v>0</v>
      </c>
      <c r="AV16" s="28">
        <f t="shared" si="6"/>
        <v>0</v>
      </c>
      <c r="AW16" s="28">
        <f t="shared" si="6"/>
        <v>0</v>
      </c>
      <c r="AX16" s="28">
        <f t="shared" si="6"/>
        <v>0</v>
      </c>
      <c r="AY16" s="28">
        <f t="shared" si="6"/>
        <v>0</v>
      </c>
      <c r="AZ16" s="28">
        <f t="shared" si="6"/>
        <v>0</v>
      </c>
      <c r="BA16" s="28">
        <f t="shared" si="6"/>
        <v>0</v>
      </c>
      <c r="BB16" s="28">
        <f t="shared" si="6"/>
        <v>0</v>
      </c>
      <c r="BC16" s="28">
        <f t="shared" si="6"/>
        <v>0</v>
      </c>
      <c r="BD16" s="28">
        <f t="shared" si="6"/>
        <v>0</v>
      </c>
    </row>
    <row r="17" spans="1:56" ht="26.25" customHeight="1">
      <c r="A17" s="54">
        <f>'Y1FIRST SEMESTER'!A17</f>
        <v>0.45833333333333331</v>
      </c>
      <c r="B17" s="54">
        <f>'Y1FIRST SEMESTER'!B17</f>
        <v>0.5</v>
      </c>
      <c r="C17" s="27" t="s">
        <v>83</v>
      </c>
      <c r="D17" s="27" t="s">
        <v>83</v>
      </c>
      <c r="E17" s="27" t="s">
        <v>83</v>
      </c>
      <c r="F17" s="27" t="s">
        <v>83</v>
      </c>
      <c r="G17" s="27"/>
      <c r="H17" s="23"/>
      <c r="I17" s="2"/>
      <c r="L17">
        <f t="shared" si="2"/>
        <v>1</v>
      </c>
      <c r="M17">
        <f t="shared" si="2"/>
        <v>1</v>
      </c>
      <c r="N17">
        <f t="shared" si="0"/>
        <v>1</v>
      </c>
      <c r="O17">
        <f t="shared" si="0"/>
        <v>1</v>
      </c>
      <c r="P17">
        <f t="shared" si="0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11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11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11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11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3"/>
        <v>44</v>
      </c>
      <c r="X17" s="19">
        <f t="shared" si="4"/>
        <v>11</v>
      </c>
      <c r="Z17" s="28">
        <f>IF($X$17=Z12,Z12,0)</f>
        <v>0</v>
      </c>
      <c r="AA17" s="28">
        <f t="shared" ref="AA17:BD17" si="7">IF($X$17=AA12,AA12,0)</f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7"/>
        <v>0</v>
      </c>
      <c r="AG17" s="28">
        <f t="shared" si="7"/>
        <v>0</v>
      </c>
      <c r="AH17" s="28">
        <f t="shared" si="7"/>
        <v>0</v>
      </c>
      <c r="AI17" s="28">
        <f t="shared" si="7"/>
        <v>0</v>
      </c>
      <c r="AJ17" s="28">
        <f t="shared" si="7"/>
        <v>11</v>
      </c>
      <c r="AK17" s="28">
        <f t="shared" si="7"/>
        <v>0</v>
      </c>
      <c r="AL17" s="28">
        <f t="shared" si="7"/>
        <v>0</v>
      </c>
      <c r="AM17" s="28">
        <f t="shared" si="7"/>
        <v>0</v>
      </c>
      <c r="AN17" s="28">
        <f t="shared" si="7"/>
        <v>0</v>
      </c>
      <c r="AO17" s="28">
        <f t="shared" si="7"/>
        <v>0</v>
      </c>
      <c r="AP17" s="28">
        <f t="shared" si="7"/>
        <v>0</v>
      </c>
      <c r="AQ17" s="28">
        <f t="shared" si="7"/>
        <v>0</v>
      </c>
      <c r="AR17" s="28">
        <f t="shared" si="7"/>
        <v>0</v>
      </c>
      <c r="AS17" s="28">
        <f t="shared" si="7"/>
        <v>0</v>
      </c>
      <c r="AT17" s="28">
        <f t="shared" si="7"/>
        <v>0</v>
      </c>
      <c r="AU17" s="28">
        <f t="shared" si="7"/>
        <v>0</v>
      </c>
      <c r="AV17" s="28">
        <f t="shared" si="7"/>
        <v>0</v>
      </c>
      <c r="AW17" s="28">
        <f t="shared" si="7"/>
        <v>0</v>
      </c>
      <c r="AX17" s="28">
        <f t="shared" si="7"/>
        <v>0</v>
      </c>
      <c r="AY17" s="28">
        <f t="shared" si="7"/>
        <v>0</v>
      </c>
      <c r="AZ17" s="28">
        <f t="shared" si="7"/>
        <v>0</v>
      </c>
      <c r="BA17" s="28">
        <f t="shared" si="7"/>
        <v>0</v>
      </c>
      <c r="BB17" s="28">
        <f t="shared" si="7"/>
        <v>0</v>
      </c>
      <c r="BC17" s="28">
        <f t="shared" si="7"/>
        <v>0</v>
      </c>
      <c r="BD17" s="28">
        <f t="shared" si="7"/>
        <v>0</v>
      </c>
    </row>
    <row r="18" spans="1:56" ht="26.25" customHeight="1">
      <c r="A18" s="54">
        <f>'Y1FIRST SEMESTER'!A18</f>
        <v>0.5</v>
      </c>
      <c r="B18" s="54">
        <f>'Y1FIRST SEMESTER'!B18</f>
        <v>4.1666666666666664E-2</v>
      </c>
      <c r="C18" s="62" t="s">
        <v>33</v>
      </c>
      <c r="D18" s="62"/>
      <c r="E18" s="62"/>
      <c r="F18" s="62"/>
      <c r="G18" s="62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4">
        <f>'Y1FIRST SEMESTER'!A19</f>
        <v>4.1666666666666664E-2</v>
      </c>
      <c r="B19" s="54">
        <f>'Y1FIRST SEMESTER'!B19</f>
        <v>8.3333333333333329E-2</v>
      </c>
      <c r="C19" s="27" t="s">
        <v>64</v>
      </c>
      <c r="D19" s="27" t="s">
        <v>64</v>
      </c>
      <c r="E19" s="27" t="s">
        <v>64</v>
      </c>
      <c r="F19" s="27" t="s">
        <v>64</v>
      </c>
      <c r="G19" s="27"/>
      <c r="H19" s="23"/>
      <c r="I19" s="2"/>
      <c r="L19">
        <f t="shared" si="2"/>
        <v>1</v>
      </c>
      <c r="M19">
        <f t="shared" si="2"/>
        <v>1</v>
      </c>
      <c r="N19">
        <f t="shared" si="0"/>
        <v>1</v>
      </c>
      <c r="O19">
        <f t="shared" si="0"/>
        <v>1</v>
      </c>
      <c r="P19">
        <f t="shared" si="0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7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7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7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7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3"/>
        <v>28</v>
      </c>
      <c r="X19" s="19">
        <f t="shared" si="4"/>
        <v>7</v>
      </c>
      <c r="Z19" s="28">
        <f>IF($X$19=Z12,Z12,0)</f>
        <v>0</v>
      </c>
      <c r="AA19" s="28">
        <f t="shared" ref="AA19:BD19" si="8">IF($X$19=AA12,AA12,0)</f>
        <v>0</v>
      </c>
      <c r="AB19" s="28">
        <f t="shared" si="8"/>
        <v>0</v>
      </c>
      <c r="AC19" s="28">
        <f t="shared" si="8"/>
        <v>0</v>
      </c>
      <c r="AD19" s="28">
        <f t="shared" si="8"/>
        <v>0</v>
      </c>
      <c r="AE19" s="28">
        <f t="shared" si="8"/>
        <v>0</v>
      </c>
      <c r="AF19" s="28">
        <f t="shared" si="8"/>
        <v>7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0</v>
      </c>
      <c r="AK19" s="28">
        <f t="shared" si="8"/>
        <v>0</v>
      </c>
      <c r="AL19" s="28">
        <f t="shared" si="8"/>
        <v>0</v>
      </c>
      <c r="AM19" s="28">
        <f t="shared" si="8"/>
        <v>0</v>
      </c>
      <c r="AN19" s="28">
        <f t="shared" si="8"/>
        <v>0</v>
      </c>
      <c r="AO19" s="28">
        <f t="shared" si="8"/>
        <v>0</v>
      </c>
      <c r="AP19" s="28">
        <f t="shared" si="8"/>
        <v>0</v>
      </c>
      <c r="AQ19" s="28">
        <f t="shared" si="8"/>
        <v>0</v>
      </c>
      <c r="AR19" s="28">
        <f t="shared" si="8"/>
        <v>0</v>
      </c>
      <c r="AS19" s="28">
        <f t="shared" si="8"/>
        <v>0</v>
      </c>
      <c r="AT19" s="28">
        <f t="shared" si="8"/>
        <v>0</v>
      </c>
      <c r="AU19" s="28">
        <f t="shared" si="8"/>
        <v>0</v>
      </c>
      <c r="AV19" s="28">
        <f t="shared" si="8"/>
        <v>0</v>
      </c>
      <c r="AW19" s="28">
        <f t="shared" si="8"/>
        <v>0</v>
      </c>
      <c r="AX19" s="28">
        <f t="shared" si="8"/>
        <v>0</v>
      </c>
      <c r="AY19" s="28">
        <f t="shared" si="8"/>
        <v>0</v>
      </c>
      <c r="AZ19" s="28">
        <f t="shared" si="8"/>
        <v>0</v>
      </c>
      <c r="BA19" s="28">
        <f t="shared" si="8"/>
        <v>0</v>
      </c>
      <c r="BB19" s="28">
        <f t="shared" si="8"/>
        <v>0</v>
      </c>
      <c r="BC19" s="28">
        <f t="shared" si="8"/>
        <v>0</v>
      </c>
      <c r="BD19" s="28">
        <f t="shared" si="8"/>
        <v>0</v>
      </c>
    </row>
    <row r="20" spans="1:56" ht="26.25" customHeight="1">
      <c r="A20" s="54">
        <f>'Y1FIRST SEMESTER'!A20</f>
        <v>8.3333333333333329E-2</v>
      </c>
      <c r="B20" s="54">
        <f>'Y1FIRST SEMESTER'!B20</f>
        <v>0.125</v>
      </c>
      <c r="C20" s="27" t="s">
        <v>57</v>
      </c>
      <c r="D20" s="27" t="s">
        <v>57</v>
      </c>
      <c r="E20" s="27" t="s">
        <v>57</v>
      </c>
      <c r="F20" s="27" t="s">
        <v>57</v>
      </c>
      <c r="G20" s="27"/>
      <c r="H20" s="23"/>
      <c r="I20" s="2"/>
      <c r="L20">
        <f t="shared" si="2"/>
        <v>1</v>
      </c>
      <c r="M20">
        <f t="shared" si="2"/>
        <v>1</v>
      </c>
      <c r="N20">
        <f t="shared" si="0"/>
        <v>1</v>
      </c>
      <c r="O20">
        <f t="shared" si="0"/>
        <v>1</v>
      </c>
      <c r="P20">
        <f t="shared" si="0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13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13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13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13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3"/>
        <v>52</v>
      </c>
      <c r="X20" s="19">
        <f t="shared" si="4"/>
        <v>13</v>
      </c>
      <c r="Z20" s="28">
        <f>IF($X$20=Z12,Z12,0)</f>
        <v>0</v>
      </c>
      <c r="AA20" s="28">
        <f t="shared" ref="AA20:BD20" si="9">IF($X$20=AA12,AA12,0)</f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8">
        <f t="shared" si="9"/>
        <v>0</v>
      </c>
      <c r="AG20" s="28">
        <f t="shared" si="9"/>
        <v>0</v>
      </c>
      <c r="AH20" s="28">
        <f t="shared" si="9"/>
        <v>0</v>
      </c>
      <c r="AI20" s="28">
        <f t="shared" si="9"/>
        <v>0</v>
      </c>
      <c r="AJ20" s="28">
        <f t="shared" si="9"/>
        <v>0</v>
      </c>
      <c r="AK20" s="28">
        <f t="shared" si="9"/>
        <v>0</v>
      </c>
      <c r="AL20" s="28">
        <f t="shared" si="9"/>
        <v>13</v>
      </c>
      <c r="AM20" s="28">
        <f t="shared" si="9"/>
        <v>0</v>
      </c>
      <c r="AN20" s="28">
        <f t="shared" si="9"/>
        <v>0</v>
      </c>
      <c r="AO20" s="28">
        <f t="shared" si="9"/>
        <v>0</v>
      </c>
      <c r="AP20" s="28">
        <f t="shared" si="9"/>
        <v>0</v>
      </c>
      <c r="AQ20" s="28">
        <f t="shared" si="9"/>
        <v>0</v>
      </c>
      <c r="AR20" s="28">
        <f t="shared" si="9"/>
        <v>0</v>
      </c>
      <c r="AS20" s="28">
        <f t="shared" si="9"/>
        <v>0</v>
      </c>
      <c r="AT20" s="28">
        <f t="shared" si="9"/>
        <v>0</v>
      </c>
      <c r="AU20" s="28">
        <f t="shared" si="9"/>
        <v>0</v>
      </c>
      <c r="AV20" s="28">
        <f t="shared" si="9"/>
        <v>0</v>
      </c>
      <c r="AW20" s="28">
        <f t="shared" si="9"/>
        <v>0</v>
      </c>
      <c r="AX20" s="28">
        <f t="shared" si="9"/>
        <v>0</v>
      </c>
      <c r="AY20" s="28">
        <f t="shared" si="9"/>
        <v>0</v>
      </c>
      <c r="AZ20" s="28">
        <f t="shared" si="9"/>
        <v>0</v>
      </c>
      <c r="BA20" s="28">
        <f t="shared" si="9"/>
        <v>0</v>
      </c>
      <c r="BB20" s="28">
        <f t="shared" si="9"/>
        <v>0</v>
      </c>
      <c r="BC20" s="28">
        <f t="shared" si="9"/>
        <v>0</v>
      </c>
      <c r="BD20" s="28">
        <f t="shared" si="9"/>
        <v>0</v>
      </c>
    </row>
    <row r="21" spans="1:56" ht="26.25" customHeight="1">
      <c r="A21" s="54">
        <f>'Y1FIRST SEMESTER'!A21</f>
        <v>0.125</v>
      </c>
      <c r="B21" s="54">
        <f>'Y1FIRST SEMESTER'!B21</f>
        <v>0.16666666666666666</v>
      </c>
      <c r="C21" s="27" t="s">
        <v>43</v>
      </c>
      <c r="D21" s="27" t="s">
        <v>43</v>
      </c>
      <c r="E21" s="27" t="s">
        <v>43</v>
      </c>
      <c r="F21" s="27" t="s">
        <v>43</v>
      </c>
      <c r="G21" s="27"/>
      <c r="H21" s="23"/>
      <c r="I21" s="2"/>
      <c r="L21">
        <f t="shared" si="2"/>
        <v>1</v>
      </c>
      <c r="M21">
        <f t="shared" si="2"/>
        <v>1</v>
      </c>
      <c r="N21">
        <f t="shared" si="0"/>
        <v>1</v>
      </c>
      <c r="O21">
        <f t="shared" si="0"/>
        <v>1</v>
      </c>
      <c r="P21">
        <f t="shared" si="0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16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16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16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16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3"/>
        <v>64</v>
      </c>
      <c r="X21" s="19">
        <f t="shared" si="4"/>
        <v>16</v>
      </c>
      <c r="Z21" s="28">
        <f>IF($X$21=Z12,Z12,0)</f>
        <v>0</v>
      </c>
      <c r="AA21" s="28">
        <f t="shared" ref="AA21:BD21" si="10">IF($X$21=AA12,AA12,0)</f>
        <v>0</v>
      </c>
      <c r="AB21" s="28">
        <f t="shared" si="10"/>
        <v>0</v>
      </c>
      <c r="AC21" s="28">
        <f t="shared" si="10"/>
        <v>0</v>
      </c>
      <c r="AD21" s="28">
        <f t="shared" si="10"/>
        <v>0</v>
      </c>
      <c r="AE21" s="28">
        <f t="shared" si="10"/>
        <v>0</v>
      </c>
      <c r="AF21" s="28">
        <f t="shared" si="10"/>
        <v>0</v>
      </c>
      <c r="AG21" s="28">
        <f t="shared" si="10"/>
        <v>0</v>
      </c>
      <c r="AH21" s="28">
        <f t="shared" si="10"/>
        <v>0</v>
      </c>
      <c r="AI21" s="28">
        <f t="shared" si="10"/>
        <v>0</v>
      </c>
      <c r="AJ21" s="28">
        <f t="shared" si="10"/>
        <v>0</v>
      </c>
      <c r="AK21" s="28">
        <f t="shared" si="10"/>
        <v>0</v>
      </c>
      <c r="AL21" s="28">
        <f t="shared" si="10"/>
        <v>0</v>
      </c>
      <c r="AM21" s="28">
        <f t="shared" si="10"/>
        <v>0</v>
      </c>
      <c r="AN21" s="28">
        <f t="shared" si="10"/>
        <v>0</v>
      </c>
      <c r="AO21" s="28">
        <f t="shared" si="10"/>
        <v>16</v>
      </c>
      <c r="AP21" s="28">
        <f t="shared" si="10"/>
        <v>0</v>
      </c>
      <c r="AQ21" s="28">
        <f t="shared" si="10"/>
        <v>0</v>
      </c>
      <c r="AR21" s="28">
        <f t="shared" si="10"/>
        <v>0</v>
      </c>
      <c r="AS21" s="28">
        <f t="shared" si="10"/>
        <v>0</v>
      </c>
      <c r="AT21" s="28">
        <f t="shared" si="10"/>
        <v>0</v>
      </c>
      <c r="AU21" s="28">
        <f t="shared" si="10"/>
        <v>0</v>
      </c>
      <c r="AV21" s="28">
        <f t="shared" si="10"/>
        <v>0</v>
      </c>
      <c r="AW21" s="28">
        <f t="shared" si="10"/>
        <v>0</v>
      </c>
      <c r="AX21" s="28">
        <f t="shared" si="10"/>
        <v>0</v>
      </c>
      <c r="AY21" s="28">
        <f t="shared" si="10"/>
        <v>0</v>
      </c>
      <c r="AZ21" s="28">
        <f t="shared" si="10"/>
        <v>0</v>
      </c>
      <c r="BA21" s="28">
        <f t="shared" si="10"/>
        <v>0</v>
      </c>
      <c r="BB21" s="28">
        <f t="shared" si="10"/>
        <v>0</v>
      </c>
      <c r="BC21" s="28">
        <f t="shared" si="10"/>
        <v>0</v>
      </c>
      <c r="BD21" s="28">
        <f t="shared" si="10"/>
        <v>0</v>
      </c>
    </row>
    <row r="22" spans="1:56" ht="26.25" customHeight="1">
      <c r="A22" s="54">
        <f>'Y1FIRST SEMESTER'!A22</f>
        <v>0.16666666666666666</v>
      </c>
      <c r="B22" s="54">
        <f>'Y1FIRST SEMESTER'!B22</f>
        <v>0.20833333333333334</v>
      </c>
      <c r="C22" s="27" t="s">
        <v>51</v>
      </c>
      <c r="D22" s="27" t="s">
        <v>51</v>
      </c>
      <c r="E22" s="27" t="s">
        <v>51</v>
      </c>
      <c r="F22" s="27" t="s">
        <v>51</v>
      </c>
      <c r="G22" s="27"/>
      <c r="H22" s="23"/>
      <c r="I22" s="2"/>
      <c r="L22">
        <f t="shared" si="2"/>
        <v>1</v>
      </c>
      <c r="M22">
        <f t="shared" si="2"/>
        <v>1</v>
      </c>
      <c r="N22">
        <f t="shared" si="0"/>
        <v>1</v>
      </c>
      <c r="O22">
        <f t="shared" si="0"/>
        <v>1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14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14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14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14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3"/>
        <v>56</v>
      </c>
      <c r="X22" s="19">
        <f t="shared" si="4"/>
        <v>14</v>
      </c>
      <c r="Z22" s="28">
        <f>IF($X$22=Z12,Z12,0)</f>
        <v>0</v>
      </c>
      <c r="AA22" s="28">
        <f t="shared" ref="AA22:BD22" si="11">IF($X$22=AA12,AA12,0)</f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0</v>
      </c>
      <c r="AG22" s="28">
        <f t="shared" si="11"/>
        <v>0</v>
      </c>
      <c r="AH22" s="28">
        <f t="shared" si="11"/>
        <v>0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0</v>
      </c>
      <c r="AM22" s="28">
        <f t="shared" si="11"/>
        <v>14</v>
      </c>
      <c r="AN22" s="28">
        <f t="shared" si="11"/>
        <v>0</v>
      </c>
      <c r="AO22" s="28">
        <f t="shared" si="11"/>
        <v>0</v>
      </c>
      <c r="AP22" s="28">
        <f t="shared" si="11"/>
        <v>0</v>
      </c>
      <c r="AQ22" s="28">
        <f t="shared" si="11"/>
        <v>0</v>
      </c>
      <c r="AR22" s="28">
        <f t="shared" si="11"/>
        <v>0</v>
      </c>
      <c r="AS22" s="28">
        <f t="shared" si="11"/>
        <v>0</v>
      </c>
      <c r="AT22" s="28">
        <f t="shared" si="11"/>
        <v>0</v>
      </c>
      <c r="AU22" s="28">
        <f t="shared" si="11"/>
        <v>0</v>
      </c>
      <c r="AV22" s="28">
        <f t="shared" si="11"/>
        <v>0</v>
      </c>
      <c r="AW22" s="28">
        <f t="shared" si="11"/>
        <v>0</v>
      </c>
      <c r="AX22" s="28">
        <f t="shared" si="11"/>
        <v>0</v>
      </c>
      <c r="AY22" s="28">
        <f t="shared" si="11"/>
        <v>0</v>
      </c>
      <c r="AZ22" s="28">
        <f t="shared" si="11"/>
        <v>0</v>
      </c>
      <c r="BA22" s="28">
        <f t="shared" si="11"/>
        <v>0</v>
      </c>
      <c r="BB22" s="28">
        <f t="shared" si="11"/>
        <v>0</v>
      </c>
      <c r="BC22" s="28">
        <f t="shared" si="11"/>
        <v>0</v>
      </c>
      <c r="BD22" s="28">
        <f t="shared" si="11"/>
        <v>0</v>
      </c>
    </row>
    <row r="23" spans="1:56" ht="26.25" customHeight="1">
      <c r="A23" s="69" t="s">
        <v>16</v>
      </c>
      <c r="B23" s="70"/>
      <c r="C23" s="25">
        <f>L23</f>
        <v>8</v>
      </c>
      <c r="D23" s="25">
        <f t="shared" ref="D23:G23" si="12">M23</f>
        <v>8</v>
      </c>
      <c r="E23" s="25">
        <f t="shared" si="12"/>
        <v>8</v>
      </c>
      <c r="F23" s="25">
        <f t="shared" si="12"/>
        <v>6</v>
      </c>
      <c r="G23" s="25">
        <f t="shared" si="12"/>
        <v>3</v>
      </c>
      <c r="H23" s="12"/>
      <c r="I23" s="12"/>
      <c r="L23">
        <f>SUM(L13:L22)</f>
        <v>8</v>
      </c>
      <c r="M23">
        <f t="shared" ref="M23:P23" si="13">SUM(M13:M22)</f>
        <v>8</v>
      </c>
      <c r="N23">
        <f t="shared" si="13"/>
        <v>8</v>
      </c>
      <c r="O23">
        <f t="shared" si="13"/>
        <v>6</v>
      </c>
      <c r="P23">
        <f t="shared" si="13"/>
        <v>3</v>
      </c>
      <c r="Z23" s="29">
        <f>SUM(Z13:Z22)</f>
        <v>0</v>
      </c>
      <c r="AA23" s="29">
        <f t="shared" ref="AA23:BD23" si="14">SUM(AA13:AA22)</f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7</v>
      </c>
      <c r="AG23" s="29">
        <f t="shared" si="14"/>
        <v>0</v>
      </c>
      <c r="AH23" s="29">
        <f t="shared" si="14"/>
        <v>0</v>
      </c>
      <c r="AI23" s="29">
        <f t="shared" si="14"/>
        <v>10</v>
      </c>
      <c r="AJ23" s="29">
        <f t="shared" si="14"/>
        <v>11</v>
      </c>
      <c r="AK23" s="29">
        <f t="shared" si="14"/>
        <v>12</v>
      </c>
      <c r="AL23" s="29">
        <f t="shared" si="14"/>
        <v>13</v>
      </c>
      <c r="AM23" s="29">
        <f t="shared" si="14"/>
        <v>14</v>
      </c>
      <c r="AN23" s="29">
        <f t="shared" si="14"/>
        <v>0</v>
      </c>
      <c r="AO23" s="29">
        <f t="shared" si="14"/>
        <v>16</v>
      </c>
      <c r="AP23" s="29">
        <f t="shared" si="14"/>
        <v>17</v>
      </c>
      <c r="AQ23" s="29">
        <f t="shared" si="14"/>
        <v>0</v>
      </c>
      <c r="AR23" s="29">
        <f t="shared" si="14"/>
        <v>0</v>
      </c>
      <c r="AS23" s="29">
        <f t="shared" si="14"/>
        <v>0</v>
      </c>
      <c r="AT23" s="29">
        <f t="shared" si="14"/>
        <v>0</v>
      </c>
      <c r="AU23" s="29">
        <f t="shared" si="14"/>
        <v>0</v>
      </c>
      <c r="AV23" s="29">
        <f t="shared" si="14"/>
        <v>0</v>
      </c>
      <c r="AW23" s="29">
        <f t="shared" si="14"/>
        <v>0</v>
      </c>
      <c r="AX23" s="29">
        <f t="shared" si="14"/>
        <v>0</v>
      </c>
      <c r="AY23" s="29">
        <f t="shared" si="14"/>
        <v>0</v>
      </c>
      <c r="AZ23" s="29">
        <f t="shared" si="14"/>
        <v>0</v>
      </c>
      <c r="BA23" s="29">
        <f t="shared" si="14"/>
        <v>0</v>
      </c>
      <c r="BB23" s="29">
        <f t="shared" si="14"/>
        <v>0</v>
      </c>
      <c r="BC23" s="29">
        <f t="shared" si="14"/>
        <v>0</v>
      </c>
      <c r="BD23" s="29">
        <f t="shared" si="14"/>
        <v>0</v>
      </c>
    </row>
    <row r="24" spans="1:56" ht="15.75" customHeight="1">
      <c r="A24" s="63" t="s">
        <v>24</v>
      </c>
      <c r="B24" s="63"/>
      <c r="C24" s="11"/>
      <c r="D24" s="11"/>
      <c r="E24" s="11"/>
      <c r="F24" s="11" t="s">
        <v>27</v>
      </c>
      <c r="G24" s="11"/>
      <c r="H24" s="11"/>
      <c r="I24" s="11"/>
    </row>
    <row r="25" spans="1:56" ht="15.75" customHeight="1">
      <c r="A25" s="11"/>
      <c r="B25" s="59" t="s">
        <v>25</v>
      </c>
      <c r="C25" s="59"/>
      <c r="D25" s="11"/>
      <c r="E25" s="11"/>
      <c r="F25" s="11"/>
      <c r="G25" s="59" t="s">
        <v>28</v>
      </c>
      <c r="H25" s="59"/>
      <c r="I25" s="11"/>
    </row>
    <row r="26" spans="1:56" ht="20.25" customHeight="1">
      <c r="A26" s="11"/>
      <c r="B26" s="60" t="s">
        <v>26</v>
      </c>
      <c r="C26" s="60"/>
      <c r="D26" s="11"/>
      <c r="E26" s="11"/>
      <c r="F26" s="11"/>
      <c r="G26" s="60" t="s">
        <v>29</v>
      </c>
      <c r="H26" s="60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a7MiXfwazitGZDT3RSufA4tfaM2d6EPR8OHNgZrahjcaOAch6KbKq+1Eg3JjqUIZOZW9BigOd6MDldYtZURGpQ==" saltValue="hE0bTiTN0TpRmEHUAUtXDA==" spinCount="100000" sheet="1" objects="1" scenarios="1" formatCells="0" formatColumns="0" formatRows="0"/>
  <mergeCells count="22"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  <mergeCell ref="A7:I7"/>
    <mergeCell ref="A8:I8"/>
    <mergeCell ref="A9:I9"/>
    <mergeCell ref="A10:B11"/>
    <mergeCell ref="C10:G10"/>
    <mergeCell ref="H10:H11"/>
    <mergeCell ref="I10:I11"/>
    <mergeCell ref="A6:I6"/>
    <mergeCell ref="A1:I1"/>
    <mergeCell ref="A2:I2"/>
    <mergeCell ref="A3:I3"/>
    <mergeCell ref="A4:I4"/>
    <mergeCell ref="A5:I5"/>
  </mergeCells>
  <dataValidations count="4">
    <dataValidation type="list" allowBlank="1" showInputMessage="1" showErrorMessage="1" sqref="C13:G22">
      <formula1>GASStrnd</formula1>
    </dataValidation>
    <dataValidation allowBlank="1" showInputMessage="1" showErrorMessage="1" prompt="Insert the name of School Here!" sqref="A4:AL4"/>
    <dataValidation allowBlank="1" showInputMessage="1" showErrorMessage="1" prompt="Enter the Grade/Year Level and the section Here!" sqref="A6:AL6"/>
    <dataValidation allowBlank="1" showInputMessage="1" showErrorMessage="1" prompt="Enter the Subject Here!" sqref="A7:A9"/>
  </dataValidations>
  <pageMargins left="0.5" right="1.5" top="0.5" bottom="0.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F29"/>
  <sheetViews>
    <sheetView topLeftCell="A13" zoomScale="120" zoomScaleNormal="120" workbookViewId="0">
      <selection activeCell="G21" sqref="G21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8" width="9.140625" hidden="1" customWidth="1"/>
    <col min="59" max="60" width="0" hidden="1" customWidth="1"/>
  </cols>
  <sheetData>
    <row r="1" spans="1:56" ht="18">
      <c r="A1" s="86" t="s">
        <v>17</v>
      </c>
      <c r="B1" s="86"/>
      <c r="C1" s="86"/>
      <c r="D1" s="86"/>
      <c r="E1" s="86"/>
      <c r="F1" s="86"/>
      <c r="G1" s="86"/>
      <c r="H1" s="86"/>
      <c r="I1" s="8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1.75">
      <c r="A2" s="87" t="s">
        <v>18</v>
      </c>
      <c r="B2" s="87"/>
      <c r="C2" s="87"/>
      <c r="D2" s="87"/>
      <c r="E2" s="87"/>
      <c r="F2" s="87"/>
      <c r="G2" s="87"/>
      <c r="H2" s="87"/>
      <c r="I2" s="8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89" t="str">
        <f>'Y1FIRST SEMESTER'!A4:I4</f>
        <v>CORDOVA NATIONAL HIGH SCHOOL</v>
      </c>
      <c r="B4" s="89"/>
      <c r="C4" s="89"/>
      <c r="D4" s="89"/>
      <c r="E4" s="89"/>
      <c r="F4" s="89"/>
      <c r="G4" s="89"/>
      <c r="H4" s="89"/>
      <c r="I4" s="8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90" t="str">
        <f>'Y1FIRST SEMESTER'!A5:I5</f>
        <v>Day-as, Cordova, Cebu</v>
      </c>
      <c r="B5" s="90"/>
      <c r="C5" s="90"/>
      <c r="D5" s="90"/>
      <c r="E5" s="90"/>
      <c r="F5" s="90"/>
      <c r="G5" s="90"/>
      <c r="H5" s="90"/>
      <c r="I5" s="90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85"/>
      <c r="B6" s="85"/>
      <c r="C6" s="85"/>
      <c r="D6" s="85"/>
      <c r="E6" s="85"/>
      <c r="F6" s="85"/>
      <c r="G6" s="85"/>
      <c r="H6" s="85"/>
      <c r="I6" s="8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91" t="str">
        <f>'Y1FIRST SEMESTER'!A7:I7</f>
        <v>C  L  A  S  S     P R O G R A M</v>
      </c>
      <c r="B7" s="91"/>
      <c r="C7" s="91"/>
      <c r="D7" s="91"/>
      <c r="E7" s="91"/>
      <c r="F7" s="91"/>
      <c r="G7" s="91"/>
      <c r="H7" s="91"/>
      <c r="I7" s="9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92" t="str">
        <f>'Y1FIRST SEMESTER'!A8:I8</f>
        <v>ACADEMIC TRACK- HUMSS</v>
      </c>
      <c r="B8" s="92"/>
      <c r="C8" s="92"/>
      <c r="D8" s="92"/>
      <c r="E8" s="92"/>
      <c r="F8" s="92"/>
      <c r="G8" s="92"/>
      <c r="H8" s="92"/>
      <c r="I8" s="9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9" t="s">
        <v>69</v>
      </c>
      <c r="B9" s="79"/>
      <c r="C9" s="79"/>
      <c r="D9" s="79"/>
      <c r="E9" s="79"/>
      <c r="F9" s="79"/>
      <c r="G9" s="79"/>
      <c r="H9" s="79"/>
      <c r="I9" s="7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7" t="s">
        <v>0</v>
      </c>
      <c r="B10" s="68"/>
      <c r="C10" s="80" t="s">
        <v>22</v>
      </c>
      <c r="D10" s="81"/>
      <c r="E10" s="81"/>
      <c r="F10" s="81"/>
      <c r="G10" s="82"/>
      <c r="H10" s="83" t="s">
        <v>9</v>
      </c>
      <c r="I10" s="83" t="s">
        <v>10</v>
      </c>
    </row>
    <row r="11" spans="1:56" ht="18.75" customHeight="1">
      <c r="A11" s="67"/>
      <c r="B11" s="68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4"/>
      <c r="I11" s="84"/>
    </row>
    <row r="12" spans="1:56" ht="26.25" customHeight="1">
      <c r="A12" s="54">
        <f>'Y1FIRST SEMESTER'!A12</f>
        <v>0.3125</v>
      </c>
      <c r="B12" s="54">
        <f>'Y1FIRST SEMESTER'!B12</f>
        <v>0.32291666666666669</v>
      </c>
      <c r="C12" s="64" t="s">
        <v>31</v>
      </c>
      <c r="D12" s="65"/>
      <c r="E12" s="65"/>
      <c r="F12" s="65"/>
      <c r="G12" s="66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4">
        <f>'Y1FIRST SEMESTER'!A13</f>
        <v>0.32291666666666669</v>
      </c>
      <c r="B13" s="54">
        <f>'Y1FIRST SEMESTER'!B13</f>
        <v>0.36458333333333331</v>
      </c>
      <c r="C13" s="27" t="s">
        <v>72</v>
      </c>
      <c r="D13" s="27" t="s">
        <v>72</v>
      </c>
      <c r="E13" s="27" t="s">
        <v>72</v>
      </c>
      <c r="F13" s="27" t="s">
        <v>72</v>
      </c>
      <c r="G13" s="27"/>
      <c r="H13" s="23"/>
      <c r="I13" s="2"/>
      <c r="L13">
        <f>IF(C13="",0,1)</f>
        <v>1</v>
      </c>
      <c r="M13">
        <f>IF(D13="",0,1)</f>
        <v>1</v>
      </c>
      <c r="N13">
        <f t="shared" ref="N13:P22" si="0">IF(E13="",0,1)</f>
        <v>1</v>
      </c>
      <c r="O13">
        <f t="shared" si="0"/>
        <v>1</v>
      </c>
      <c r="P13">
        <f t="shared" si="0"/>
        <v>0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23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23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23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23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0</v>
      </c>
      <c r="W13" s="19">
        <f>SUM(R13:V13)</f>
        <v>92</v>
      </c>
      <c r="X13" s="19">
        <f>W13/4</f>
        <v>23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23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4">
        <f>'Y1FIRST SEMESTER'!A14</f>
        <v>0.36458333333333331</v>
      </c>
      <c r="B14" s="54">
        <f>'Y1FIRST SEMESTER'!B14</f>
        <v>0.40625</v>
      </c>
      <c r="C14" s="27" t="s">
        <v>7</v>
      </c>
      <c r="D14" s="27" t="s">
        <v>7</v>
      </c>
      <c r="E14" s="27" t="s">
        <v>7</v>
      </c>
      <c r="F14" s="27" t="s">
        <v>7</v>
      </c>
      <c r="G14" s="27"/>
      <c r="H14" s="23"/>
      <c r="I14" s="2"/>
      <c r="L14">
        <f t="shared" ref="L14:M22" si="2">IF(C14="",0,1)</f>
        <v>1</v>
      </c>
      <c r="M14">
        <f t="shared" si="2"/>
        <v>1</v>
      </c>
      <c r="N14">
        <f t="shared" si="0"/>
        <v>1</v>
      </c>
      <c r="O14">
        <f t="shared" si="0"/>
        <v>1</v>
      </c>
      <c r="P14">
        <f t="shared" si="0"/>
        <v>0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18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18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18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18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0</v>
      </c>
      <c r="W14" s="19">
        <f t="shared" ref="W14:W22" si="3">SUM(R14:V14)</f>
        <v>72</v>
      </c>
      <c r="X14" s="19">
        <f t="shared" ref="X14:X22" si="4">W14/4</f>
        <v>18</v>
      </c>
      <c r="Z14" s="28">
        <f>IF($X$14=Z12,Z12,0)</f>
        <v>0</v>
      </c>
      <c r="AA14" s="28">
        <f t="shared" ref="AA14:BD14" si="5">IF($X$14=AA12,AA12,0)</f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0</v>
      </c>
      <c r="AJ14" s="28">
        <f t="shared" si="5"/>
        <v>0</v>
      </c>
      <c r="AK14" s="28">
        <f t="shared" si="5"/>
        <v>0</v>
      </c>
      <c r="AL14" s="28">
        <f t="shared" si="5"/>
        <v>0</v>
      </c>
      <c r="AM14" s="28">
        <f t="shared" si="5"/>
        <v>0</v>
      </c>
      <c r="AN14" s="28">
        <f t="shared" si="5"/>
        <v>0</v>
      </c>
      <c r="AO14" s="28">
        <f t="shared" si="5"/>
        <v>0</v>
      </c>
      <c r="AP14" s="28">
        <f t="shared" si="5"/>
        <v>0</v>
      </c>
      <c r="AQ14" s="28">
        <f t="shared" si="5"/>
        <v>18</v>
      </c>
      <c r="AR14" s="28">
        <f t="shared" si="5"/>
        <v>0</v>
      </c>
      <c r="AS14" s="28">
        <f t="shared" si="5"/>
        <v>0</v>
      </c>
      <c r="AT14" s="28">
        <f t="shared" si="5"/>
        <v>0</v>
      </c>
      <c r="AU14" s="28">
        <f t="shared" si="5"/>
        <v>0</v>
      </c>
      <c r="AV14" s="28">
        <f t="shared" si="5"/>
        <v>0</v>
      </c>
      <c r="AW14" s="28">
        <f t="shared" si="5"/>
        <v>0</v>
      </c>
      <c r="AX14" s="28">
        <f t="shared" si="5"/>
        <v>0</v>
      </c>
      <c r="AY14" s="28">
        <f t="shared" si="5"/>
        <v>0</v>
      </c>
      <c r="AZ14" s="28">
        <f t="shared" si="5"/>
        <v>0</v>
      </c>
      <c r="BA14" s="28">
        <f t="shared" si="5"/>
        <v>0</v>
      </c>
      <c r="BB14" s="28">
        <f t="shared" si="5"/>
        <v>0</v>
      </c>
      <c r="BC14" s="28">
        <f t="shared" si="5"/>
        <v>0</v>
      </c>
      <c r="BD14" s="28">
        <f t="shared" si="5"/>
        <v>0</v>
      </c>
    </row>
    <row r="15" spans="1:56" ht="26.25" customHeight="1">
      <c r="A15" s="54">
        <f>'Y1FIRST SEMESTER'!A15</f>
        <v>0.40625</v>
      </c>
      <c r="B15" s="54">
        <f>'Y1FIRST SEMESTER'!B15</f>
        <v>0.41666666666666669</v>
      </c>
      <c r="C15" s="61" t="s">
        <v>30</v>
      </c>
      <c r="D15" s="61"/>
      <c r="E15" s="61"/>
      <c r="F15" s="61"/>
      <c r="G15" s="61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4">
        <f>'Y1FIRST SEMESTER'!A16</f>
        <v>0.41666666666666669</v>
      </c>
      <c r="B16" s="54">
        <f>'Y1FIRST SEMESTER'!B16</f>
        <v>0.45833333333333331</v>
      </c>
      <c r="C16" s="27" t="s">
        <v>44</v>
      </c>
      <c r="D16" s="27" t="s">
        <v>44</v>
      </c>
      <c r="E16" s="27" t="s">
        <v>44</v>
      </c>
      <c r="F16" s="27" t="s">
        <v>58</v>
      </c>
      <c r="G16" s="27" t="s">
        <v>44</v>
      </c>
      <c r="H16" s="23"/>
      <c r="I16" s="2"/>
      <c r="L16">
        <f t="shared" si="2"/>
        <v>1</v>
      </c>
      <c r="M16">
        <f t="shared" si="2"/>
        <v>1</v>
      </c>
      <c r="N16">
        <f t="shared" si="0"/>
        <v>1</v>
      </c>
      <c r="O16">
        <f t="shared" si="0"/>
        <v>1</v>
      </c>
      <c r="P16">
        <f t="shared" si="0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19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19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19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0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19</v>
      </c>
      <c r="W16" s="19">
        <f t="shared" si="3"/>
        <v>76</v>
      </c>
      <c r="X16" s="19">
        <f t="shared" si="4"/>
        <v>19</v>
      </c>
      <c r="Z16" s="28">
        <f>IF($X$16=Z12,Z12,0)</f>
        <v>0</v>
      </c>
      <c r="AA16" s="28">
        <f t="shared" ref="AA16:BD16" si="6">IF($X$16=AA12,AA12,0)</f>
        <v>0</v>
      </c>
      <c r="AB16" s="28">
        <f t="shared" si="6"/>
        <v>0</v>
      </c>
      <c r="AC16" s="28">
        <f t="shared" si="6"/>
        <v>0</v>
      </c>
      <c r="AD16" s="28">
        <f t="shared" si="6"/>
        <v>0</v>
      </c>
      <c r="AE16" s="28">
        <f t="shared" si="6"/>
        <v>0</v>
      </c>
      <c r="AF16" s="28">
        <f t="shared" si="6"/>
        <v>0</v>
      </c>
      <c r="AG16" s="28">
        <f t="shared" si="6"/>
        <v>0</v>
      </c>
      <c r="AH16" s="28">
        <f t="shared" si="6"/>
        <v>0</v>
      </c>
      <c r="AI16" s="28">
        <f t="shared" si="6"/>
        <v>0</v>
      </c>
      <c r="AJ16" s="28">
        <f t="shared" si="6"/>
        <v>0</v>
      </c>
      <c r="AK16" s="28">
        <f t="shared" si="6"/>
        <v>0</v>
      </c>
      <c r="AL16" s="28">
        <f t="shared" si="6"/>
        <v>0</v>
      </c>
      <c r="AM16" s="28">
        <f t="shared" si="6"/>
        <v>0</v>
      </c>
      <c r="AN16" s="28">
        <f t="shared" si="6"/>
        <v>0</v>
      </c>
      <c r="AO16" s="28">
        <f t="shared" si="6"/>
        <v>0</v>
      </c>
      <c r="AP16" s="28">
        <f t="shared" si="6"/>
        <v>0</v>
      </c>
      <c r="AQ16" s="28">
        <f t="shared" si="6"/>
        <v>0</v>
      </c>
      <c r="AR16" s="28">
        <f t="shared" si="6"/>
        <v>19</v>
      </c>
      <c r="AS16" s="28">
        <f t="shared" si="6"/>
        <v>0</v>
      </c>
      <c r="AT16" s="28">
        <f t="shared" si="6"/>
        <v>0</v>
      </c>
      <c r="AU16" s="28">
        <f t="shared" si="6"/>
        <v>0</v>
      </c>
      <c r="AV16" s="28">
        <f t="shared" si="6"/>
        <v>0</v>
      </c>
      <c r="AW16" s="28">
        <f t="shared" si="6"/>
        <v>0</v>
      </c>
      <c r="AX16" s="28">
        <f t="shared" si="6"/>
        <v>0</v>
      </c>
      <c r="AY16" s="28">
        <f t="shared" si="6"/>
        <v>0</v>
      </c>
      <c r="AZ16" s="28">
        <f t="shared" si="6"/>
        <v>0</v>
      </c>
      <c r="BA16" s="28">
        <f t="shared" si="6"/>
        <v>0</v>
      </c>
      <c r="BB16" s="28">
        <f t="shared" si="6"/>
        <v>0</v>
      </c>
      <c r="BC16" s="28">
        <f t="shared" si="6"/>
        <v>0</v>
      </c>
      <c r="BD16" s="28">
        <f t="shared" si="6"/>
        <v>0</v>
      </c>
    </row>
    <row r="17" spans="1:56" ht="26.25" customHeight="1">
      <c r="A17" s="54">
        <f>'Y1FIRST SEMESTER'!A17</f>
        <v>0.45833333333333331</v>
      </c>
      <c r="B17" s="54">
        <f>'Y1FIRST SEMESTER'!B17</f>
        <v>0.5</v>
      </c>
      <c r="C17" s="27" t="s">
        <v>59</v>
      </c>
      <c r="D17" s="27" t="s">
        <v>59</v>
      </c>
      <c r="E17" s="27" t="s">
        <v>59</v>
      </c>
      <c r="F17" s="27"/>
      <c r="G17" s="27" t="s">
        <v>59</v>
      </c>
      <c r="H17" s="23"/>
      <c r="I17" s="2"/>
      <c r="L17">
        <f t="shared" si="2"/>
        <v>1</v>
      </c>
      <c r="M17">
        <f t="shared" si="2"/>
        <v>1</v>
      </c>
      <c r="N17">
        <f t="shared" si="0"/>
        <v>1</v>
      </c>
      <c r="O17">
        <f t="shared" si="0"/>
        <v>0</v>
      </c>
      <c r="P17">
        <f t="shared" si="0"/>
        <v>1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20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20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20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0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20</v>
      </c>
      <c r="W17" s="19">
        <f t="shared" si="3"/>
        <v>80</v>
      </c>
      <c r="X17" s="19">
        <f t="shared" si="4"/>
        <v>20</v>
      </c>
      <c r="Z17" s="28">
        <f>IF($X$17=Z12,Z12,0)</f>
        <v>0</v>
      </c>
      <c r="AA17" s="28">
        <f t="shared" ref="AA17:BD17" si="7">IF($X$17=AA12,AA12,0)</f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7"/>
        <v>0</v>
      </c>
      <c r="AG17" s="28">
        <f t="shared" si="7"/>
        <v>0</v>
      </c>
      <c r="AH17" s="28">
        <f t="shared" si="7"/>
        <v>0</v>
      </c>
      <c r="AI17" s="28">
        <f t="shared" si="7"/>
        <v>0</v>
      </c>
      <c r="AJ17" s="28">
        <f t="shared" si="7"/>
        <v>0</v>
      </c>
      <c r="AK17" s="28">
        <f t="shared" si="7"/>
        <v>0</v>
      </c>
      <c r="AL17" s="28">
        <f t="shared" si="7"/>
        <v>0</v>
      </c>
      <c r="AM17" s="28">
        <f t="shared" si="7"/>
        <v>0</v>
      </c>
      <c r="AN17" s="28">
        <f t="shared" si="7"/>
        <v>0</v>
      </c>
      <c r="AO17" s="28">
        <f t="shared" si="7"/>
        <v>0</v>
      </c>
      <c r="AP17" s="28">
        <f t="shared" si="7"/>
        <v>0</v>
      </c>
      <c r="AQ17" s="28">
        <f t="shared" si="7"/>
        <v>0</v>
      </c>
      <c r="AR17" s="28">
        <f t="shared" si="7"/>
        <v>0</v>
      </c>
      <c r="AS17" s="28">
        <f t="shared" si="7"/>
        <v>20</v>
      </c>
      <c r="AT17" s="28">
        <f t="shared" si="7"/>
        <v>0</v>
      </c>
      <c r="AU17" s="28">
        <f t="shared" si="7"/>
        <v>0</v>
      </c>
      <c r="AV17" s="28">
        <f t="shared" si="7"/>
        <v>0</v>
      </c>
      <c r="AW17" s="28">
        <f t="shared" si="7"/>
        <v>0</v>
      </c>
      <c r="AX17" s="28">
        <f t="shared" si="7"/>
        <v>0</v>
      </c>
      <c r="AY17" s="28">
        <f t="shared" si="7"/>
        <v>0</v>
      </c>
      <c r="AZ17" s="28">
        <f t="shared" si="7"/>
        <v>0</v>
      </c>
      <c r="BA17" s="28">
        <f t="shared" si="7"/>
        <v>0</v>
      </c>
      <c r="BB17" s="28">
        <f t="shared" si="7"/>
        <v>0</v>
      </c>
      <c r="BC17" s="28">
        <f t="shared" si="7"/>
        <v>0</v>
      </c>
      <c r="BD17" s="28">
        <f t="shared" si="7"/>
        <v>0</v>
      </c>
    </row>
    <row r="18" spans="1:56" ht="26.25" customHeight="1">
      <c r="A18" s="54">
        <f>'Y1FIRST SEMESTER'!A18</f>
        <v>0.5</v>
      </c>
      <c r="B18" s="54">
        <f>'Y1FIRST SEMESTER'!B18</f>
        <v>4.1666666666666664E-2</v>
      </c>
      <c r="C18" s="62" t="s">
        <v>33</v>
      </c>
      <c r="D18" s="62"/>
      <c r="E18" s="62"/>
      <c r="F18" s="62"/>
      <c r="G18" s="62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4">
        <f>'Y1FIRST SEMESTER'!A19</f>
        <v>4.1666666666666664E-2</v>
      </c>
      <c r="B19" s="54">
        <f>'Y1FIRST SEMESTER'!B19</f>
        <v>8.3333333333333329E-2</v>
      </c>
      <c r="C19" s="27" t="s">
        <v>45</v>
      </c>
      <c r="D19" s="27" t="s">
        <v>45</v>
      </c>
      <c r="E19" s="27" t="s">
        <v>45</v>
      </c>
      <c r="F19" s="27"/>
      <c r="G19" s="27" t="s">
        <v>45</v>
      </c>
      <c r="H19" s="23"/>
      <c r="I19" s="2"/>
      <c r="L19">
        <f t="shared" si="2"/>
        <v>1</v>
      </c>
      <c r="M19">
        <f t="shared" si="2"/>
        <v>1</v>
      </c>
      <c r="N19">
        <f t="shared" si="0"/>
        <v>1</v>
      </c>
      <c r="O19">
        <f t="shared" si="0"/>
        <v>0</v>
      </c>
      <c r="P19">
        <f t="shared" si="0"/>
        <v>1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21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21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21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0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21</v>
      </c>
      <c r="W19" s="19">
        <f t="shared" si="3"/>
        <v>84</v>
      </c>
      <c r="X19" s="19">
        <f t="shared" si="4"/>
        <v>21</v>
      </c>
      <c r="Z19" s="28">
        <f>IF($X$19=Z12,Z12,0)</f>
        <v>0</v>
      </c>
      <c r="AA19" s="28">
        <f t="shared" ref="AA19:BD19" si="8">IF($X$19=AA12,AA12,0)</f>
        <v>0</v>
      </c>
      <c r="AB19" s="28">
        <f t="shared" si="8"/>
        <v>0</v>
      </c>
      <c r="AC19" s="28">
        <f t="shared" si="8"/>
        <v>0</v>
      </c>
      <c r="AD19" s="28">
        <f t="shared" si="8"/>
        <v>0</v>
      </c>
      <c r="AE19" s="28">
        <f t="shared" si="8"/>
        <v>0</v>
      </c>
      <c r="AF19" s="28">
        <f t="shared" si="8"/>
        <v>0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0</v>
      </c>
      <c r="AK19" s="28">
        <f t="shared" si="8"/>
        <v>0</v>
      </c>
      <c r="AL19" s="28">
        <f t="shared" si="8"/>
        <v>0</v>
      </c>
      <c r="AM19" s="28">
        <f t="shared" si="8"/>
        <v>0</v>
      </c>
      <c r="AN19" s="28">
        <f t="shared" si="8"/>
        <v>0</v>
      </c>
      <c r="AO19" s="28">
        <f t="shared" si="8"/>
        <v>0</v>
      </c>
      <c r="AP19" s="28">
        <f t="shared" si="8"/>
        <v>0</v>
      </c>
      <c r="AQ19" s="28">
        <f t="shared" si="8"/>
        <v>0</v>
      </c>
      <c r="AR19" s="28">
        <f t="shared" si="8"/>
        <v>0</v>
      </c>
      <c r="AS19" s="28">
        <f t="shared" si="8"/>
        <v>0</v>
      </c>
      <c r="AT19" s="28">
        <f t="shared" si="8"/>
        <v>21</v>
      </c>
      <c r="AU19" s="28">
        <f t="shared" si="8"/>
        <v>0</v>
      </c>
      <c r="AV19" s="28">
        <f t="shared" si="8"/>
        <v>0</v>
      </c>
      <c r="AW19" s="28">
        <f t="shared" si="8"/>
        <v>0</v>
      </c>
      <c r="AX19" s="28">
        <f t="shared" si="8"/>
        <v>0</v>
      </c>
      <c r="AY19" s="28">
        <f t="shared" si="8"/>
        <v>0</v>
      </c>
      <c r="AZ19" s="28">
        <f t="shared" si="8"/>
        <v>0</v>
      </c>
      <c r="BA19" s="28">
        <f t="shared" si="8"/>
        <v>0</v>
      </c>
      <c r="BB19" s="28">
        <f t="shared" si="8"/>
        <v>0</v>
      </c>
      <c r="BC19" s="28">
        <f t="shared" si="8"/>
        <v>0</v>
      </c>
      <c r="BD19" s="28">
        <f t="shared" si="8"/>
        <v>0</v>
      </c>
    </row>
    <row r="20" spans="1:56" ht="26.25" customHeight="1">
      <c r="A20" s="54">
        <f>'Y1FIRST SEMESTER'!A20</f>
        <v>8.3333333333333329E-2</v>
      </c>
      <c r="B20" s="54">
        <f>'Y1FIRST SEMESTER'!B20</f>
        <v>0.125</v>
      </c>
      <c r="C20" s="27" t="s">
        <v>8</v>
      </c>
      <c r="D20" s="27" t="s">
        <v>8</v>
      </c>
      <c r="E20" s="27" t="s">
        <v>8</v>
      </c>
      <c r="F20" s="27"/>
      <c r="G20" s="27" t="s">
        <v>8</v>
      </c>
      <c r="H20" s="23"/>
      <c r="I20" s="2"/>
      <c r="L20">
        <f t="shared" si="2"/>
        <v>1</v>
      </c>
      <c r="M20">
        <f t="shared" si="2"/>
        <v>1</v>
      </c>
      <c r="N20">
        <f t="shared" si="0"/>
        <v>1</v>
      </c>
      <c r="O20">
        <f t="shared" si="0"/>
        <v>0</v>
      </c>
      <c r="P20">
        <f t="shared" si="0"/>
        <v>1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22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22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22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22</v>
      </c>
      <c r="W20" s="19">
        <f t="shared" si="3"/>
        <v>88</v>
      </c>
      <c r="X20" s="19">
        <f t="shared" si="4"/>
        <v>22</v>
      </c>
      <c r="Z20" s="28">
        <f>IF($X$20=Z12,Z12,0)</f>
        <v>0</v>
      </c>
      <c r="AA20" s="28">
        <f t="shared" ref="AA20:BD20" si="9">IF($X$20=AA12,AA12,0)</f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8">
        <f t="shared" si="9"/>
        <v>0</v>
      </c>
      <c r="AG20" s="28">
        <f t="shared" si="9"/>
        <v>0</v>
      </c>
      <c r="AH20" s="28">
        <f t="shared" si="9"/>
        <v>0</v>
      </c>
      <c r="AI20" s="28">
        <f t="shared" si="9"/>
        <v>0</v>
      </c>
      <c r="AJ20" s="28">
        <f t="shared" si="9"/>
        <v>0</v>
      </c>
      <c r="AK20" s="28">
        <f t="shared" si="9"/>
        <v>0</v>
      </c>
      <c r="AL20" s="28">
        <f t="shared" si="9"/>
        <v>0</v>
      </c>
      <c r="AM20" s="28">
        <f t="shared" si="9"/>
        <v>0</v>
      </c>
      <c r="AN20" s="28">
        <f t="shared" si="9"/>
        <v>0</v>
      </c>
      <c r="AO20" s="28">
        <f t="shared" si="9"/>
        <v>0</v>
      </c>
      <c r="AP20" s="28">
        <f t="shared" si="9"/>
        <v>0</v>
      </c>
      <c r="AQ20" s="28">
        <f t="shared" si="9"/>
        <v>0</v>
      </c>
      <c r="AR20" s="28">
        <f t="shared" si="9"/>
        <v>0</v>
      </c>
      <c r="AS20" s="28">
        <f t="shared" si="9"/>
        <v>0</v>
      </c>
      <c r="AT20" s="28">
        <f t="shared" si="9"/>
        <v>0</v>
      </c>
      <c r="AU20" s="28">
        <f t="shared" si="9"/>
        <v>22</v>
      </c>
      <c r="AV20" s="28">
        <f t="shared" si="9"/>
        <v>0</v>
      </c>
      <c r="AW20" s="28">
        <f t="shared" si="9"/>
        <v>0</v>
      </c>
      <c r="AX20" s="28">
        <f t="shared" si="9"/>
        <v>0</v>
      </c>
      <c r="AY20" s="28">
        <f t="shared" si="9"/>
        <v>0</v>
      </c>
      <c r="AZ20" s="28">
        <f t="shared" si="9"/>
        <v>0</v>
      </c>
      <c r="BA20" s="28">
        <f t="shared" si="9"/>
        <v>0</v>
      </c>
      <c r="BB20" s="28">
        <f t="shared" si="9"/>
        <v>0</v>
      </c>
      <c r="BC20" s="28">
        <f t="shared" si="9"/>
        <v>0</v>
      </c>
      <c r="BD20" s="28">
        <f t="shared" si="9"/>
        <v>0</v>
      </c>
    </row>
    <row r="21" spans="1:56" ht="26.25" customHeight="1">
      <c r="A21" s="54">
        <f>'Y1FIRST SEMESTER'!A21</f>
        <v>0.125</v>
      </c>
      <c r="B21" s="54">
        <f>'Y1FIRST SEMESTER'!B21</f>
        <v>0.16666666666666666</v>
      </c>
      <c r="C21" s="27" t="s">
        <v>73</v>
      </c>
      <c r="D21" s="27" t="s">
        <v>73</v>
      </c>
      <c r="E21" s="27" t="s">
        <v>73</v>
      </c>
      <c r="F21" s="27"/>
      <c r="G21" s="27" t="s">
        <v>73</v>
      </c>
      <c r="H21" s="23"/>
      <c r="I21" s="2"/>
      <c r="L21">
        <f t="shared" si="2"/>
        <v>1</v>
      </c>
      <c r="M21">
        <f t="shared" si="2"/>
        <v>1</v>
      </c>
      <c r="N21">
        <f t="shared" si="0"/>
        <v>1</v>
      </c>
      <c r="O21">
        <f t="shared" si="0"/>
        <v>0</v>
      </c>
      <c r="P21">
        <f t="shared" si="0"/>
        <v>1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24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24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24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24</v>
      </c>
      <c r="W21" s="19">
        <f t="shared" si="3"/>
        <v>96</v>
      </c>
      <c r="X21" s="19">
        <f t="shared" si="4"/>
        <v>24</v>
      </c>
      <c r="Z21" s="28">
        <f>IF($X$21=Z12,Z12,0)</f>
        <v>0</v>
      </c>
      <c r="AA21" s="28">
        <f t="shared" ref="AA21:BD21" si="10">IF($X$21=AA12,AA12,0)</f>
        <v>0</v>
      </c>
      <c r="AB21" s="28">
        <f t="shared" si="10"/>
        <v>0</v>
      </c>
      <c r="AC21" s="28">
        <f t="shared" si="10"/>
        <v>0</v>
      </c>
      <c r="AD21" s="28">
        <f t="shared" si="10"/>
        <v>0</v>
      </c>
      <c r="AE21" s="28">
        <f t="shared" si="10"/>
        <v>0</v>
      </c>
      <c r="AF21" s="28">
        <f t="shared" si="10"/>
        <v>0</v>
      </c>
      <c r="AG21" s="28">
        <f t="shared" si="10"/>
        <v>0</v>
      </c>
      <c r="AH21" s="28">
        <f t="shared" si="10"/>
        <v>0</v>
      </c>
      <c r="AI21" s="28">
        <f t="shared" si="10"/>
        <v>0</v>
      </c>
      <c r="AJ21" s="28">
        <f t="shared" si="10"/>
        <v>0</v>
      </c>
      <c r="AK21" s="28">
        <f t="shared" si="10"/>
        <v>0</v>
      </c>
      <c r="AL21" s="28">
        <f t="shared" si="10"/>
        <v>0</v>
      </c>
      <c r="AM21" s="28">
        <f t="shared" si="10"/>
        <v>0</v>
      </c>
      <c r="AN21" s="28">
        <f t="shared" si="10"/>
        <v>0</v>
      </c>
      <c r="AO21" s="28">
        <f t="shared" si="10"/>
        <v>0</v>
      </c>
      <c r="AP21" s="28">
        <f t="shared" si="10"/>
        <v>0</v>
      </c>
      <c r="AQ21" s="28">
        <f t="shared" si="10"/>
        <v>0</v>
      </c>
      <c r="AR21" s="28">
        <f t="shared" si="10"/>
        <v>0</v>
      </c>
      <c r="AS21" s="28">
        <f t="shared" si="10"/>
        <v>0</v>
      </c>
      <c r="AT21" s="28">
        <f t="shared" si="10"/>
        <v>0</v>
      </c>
      <c r="AU21" s="28">
        <f t="shared" si="10"/>
        <v>0</v>
      </c>
      <c r="AV21" s="28">
        <f t="shared" si="10"/>
        <v>0</v>
      </c>
      <c r="AW21" s="28">
        <f t="shared" si="10"/>
        <v>24</v>
      </c>
      <c r="AX21" s="28">
        <f t="shared" si="10"/>
        <v>0</v>
      </c>
      <c r="AY21" s="28">
        <f t="shared" si="10"/>
        <v>0</v>
      </c>
      <c r="AZ21" s="28">
        <f t="shared" si="10"/>
        <v>0</v>
      </c>
      <c r="BA21" s="28">
        <f t="shared" si="10"/>
        <v>0</v>
      </c>
      <c r="BB21" s="28">
        <f t="shared" si="10"/>
        <v>0</v>
      </c>
      <c r="BC21" s="28">
        <f t="shared" si="10"/>
        <v>0</v>
      </c>
      <c r="BD21" s="28">
        <f t="shared" si="10"/>
        <v>0</v>
      </c>
    </row>
    <row r="22" spans="1:56" ht="26.25" customHeight="1">
      <c r="A22" s="54">
        <f>'Y1FIRST SEMESTER'!A22</f>
        <v>0.16666666666666666</v>
      </c>
      <c r="B22" s="54">
        <f>'Y1FIRST SEMESTER'!B22</f>
        <v>0.20833333333333334</v>
      </c>
      <c r="C22" s="27"/>
      <c r="D22" s="27"/>
      <c r="E22" s="27"/>
      <c r="F22" s="27"/>
      <c r="G22" s="27"/>
      <c r="H22" s="23"/>
      <c r="I22" s="2"/>
      <c r="L22">
        <f t="shared" si="2"/>
        <v>0</v>
      </c>
      <c r="M22">
        <f t="shared" si="2"/>
        <v>0</v>
      </c>
      <c r="N22">
        <f t="shared" si="0"/>
        <v>0</v>
      </c>
      <c r="O22">
        <f t="shared" si="0"/>
        <v>0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3"/>
        <v>0</v>
      </c>
      <c r="X22" s="19">
        <f t="shared" si="4"/>
        <v>0</v>
      </c>
      <c r="Z22" s="28">
        <f>IF($X$22=Z12,Z12,0)</f>
        <v>0</v>
      </c>
      <c r="AA22" s="28">
        <f t="shared" ref="AA22:BD22" si="11">IF($X$22=AA12,AA12,0)</f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0</v>
      </c>
      <c r="AG22" s="28">
        <f t="shared" si="11"/>
        <v>0</v>
      </c>
      <c r="AH22" s="28">
        <f t="shared" si="11"/>
        <v>0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0</v>
      </c>
      <c r="AM22" s="28">
        <f t="shared" si="11"/>
        <v>0</v>
      </c>
      <c r="AN22" s="28">
        <f t="shared" si="11"/>
        <v>0</v>
      </c>
      <c r="AO22" s="28">
        <f t="shared" si="11"/>
        <v>0</v>
      </c>
      <c r="AP22" s="28">
        <f t="shared" si="11"/>
        <v>0</v>
      </c>
      <c r="AQ22" s="28">
        <f t="shared" si="11"/>
        <v>0</v>
      </c>
      <c r="AR22" s="28">
        <f t="shared" si="11"/>
        <v>0</v>
      </c>
      <c r="AS22" s="28">
        <f t="shared" si="11"/>
        <v>0</v>
      </c>
      <c r="AT22" s="28">
        <f t="shared" si="11"/>
        <v>0</v>
      </c>
      <c r="AU22" s="28">
        <f t="shared" si="11"/>
        <v>0</v>
      </c>
      <c r="AV22" s="28">
        <f t="shared" si="11"/>
        <v>0</v>
      </c>
      <c r="AW22" s="28">
        <f t="shared" si="11"/>
        <v>0</v>
      </c>
      <c r="AX22" s="28">
        <f t="shared" si="11"/>
        <v>0</v>
      </c>
      <c r="AY22" s="28">
        <f t="shared" si="11"/>
        <v>0</v>
      </c>
      <c r="AZ22" s="28">
        <f t="shared" si="11"/>
        <v>0</v>
      </c>
      <c r="BA22" s="28">
        <f t="shared" si="11"/>
        <v>0</v>
      </c>
      <c r="BB22" s="28">
        <f t="shared" si="11"/>
        <v>0</v>
      </c>
      <c r="BC22" s="28">
        <f t="shared" si="11"/>
        <v>0</v>
      </c>
      <c r="BD22" s="28">
        <f t="shared" si="11"/>
        <v>0</v>
      </c>
    </row>
    <row r="23" spans="1:56" ht="26.25" customHeight="1">
      <c r="A23" s="69" t="s">
        <v>16</v>
      </c>
      <c r="B23" s="70"/>
      <c r="C23" s="25">
        <f>L23</f>
        <v>7</v>
      </c>
      <c r="D23" s="25">
        <f t="shared" ref="D23:G23" si="12">M23</f>
        <v>7</v>
      </c>
      <c r="E23" s="25">
        <f t="shared" si="12"/>
        <v>7</v>
      </c>
      <c r="F23" s="25">
        <f t="shared" si="12"/>
        <v>3</v>
      </c>
      <c r="G23" s="25">
        <f t="shared" si="12"/>
        <v>5</v>
      </c>
      <c r="H23" s="12"/>
      <c r="I23" s="12"/>
      <c r="L23">
        <f>SUM(L13:L22)</f>
        <v>7</v>
      </c>
      <c r="M23">
        <f t="shared" ref="M23:P23" si="13">SUM(M13:M22)</f>
        <v>7</v>
      </c>
      <c r="N23">
        <f t="shared" si="13"/>
        <v>7</v>
      </c>
      <c r="O23">
        <f t="shared" si="13"/>
        <v>3</v>
      </c>
      <c r="P23">
        <f t="shared" si="13"/>
        <v>5</v>
      </c>
      <c r="Z23" s="29">
        <f>SUM(Z13:Z22)</f>
        <v>0</v>
      </c>
      <c r="AA23" s="29">
        <f t="shared" ref="AA23:BD23" si="14">SUM(AA13:AA22)</f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0</v>
      </c>
      <c r="AG23" s="29">
        <f t="shared" si="14"/>
        <v>0</v>
      </c>
      <c r="AH23" s="29">
        <f t="shared" si="14"/>
        <v>0</v>
      </c>
      <c r="AI23" s="29">
        <f t="shared" si="14"/>
        <v>0</v>
      </c>
      <c r="AJ23" s="29">
        <f t="shared" si="14"/>
        <v>0</v>
      </c>
      <c r="AK23" s="29">
        <f t="shared" si="14"/>
        <v>0</v>
      </c>
      <c r="AL23" s="29">
        <f t="shared" si="14"/>
        <v>0</v>
      </c>
      <c r="AM23" s="29">
        <f t="shared" si="14"/>
        <v>0</v>
      </c>
      <c r="AN23" s="29">
        <f t="shared" si="14"/>
        <v>0</v>
      </c>
      <c r="AO23" s="29">
        <f t="shared" si="14"/>
        <v>0</v>
      </c>
      <c r="AP23" s="29">
        <f t="shared" si="14"/>
        <v>0</v>
      </c>
      <c r="AQ23" s="29">
        <f t="shared" si="14"/>
        <v>18</v>
      </c>
      <c r="AR23" s="29">
        <f t="shared" si="14"/>
        <v>19</v>
      </c>
      <c r="AS23" s="29">
        <f t="shared" si="14"/>
        <v>20</v>
      </c>
      <c r="AT23" s="29">
        <f t="shared" si="14"/>
        <v>21</v>
      </c>
      <c r="AU23" s="29">
        <f t="shared" si="14"/>
        <v>22</v>
      </c>
      <c r="AV23" s="29">
        <f t="shared" si="14"/>
        <v>23</v>
      </c>
      <c r="AW23" s="29">
        <f t="shared" si="14"/>
        <v>24</v>
      </c>
      <c r="AX23" s="29">
        <f t="shared" si="14"/>
        <v>0</v>
      </c>
      <c r="AY23" s="29">
        <f t="shared" si="14"/>
        <v>0</v>
      </c>
      <c r="AZ23" s="29">
        <f t="shared" si="14"/>
        <v>0</v>
      </c>
      <c r="BA23" s="29">
        <f t="shared" si="14"/>
        <v>0</v>
      </c>
      <c r="BB23" s="29">
        <f t="shared" si="14"/>
        <v>0</v>
      </c>
      <c r="BC23" s="29">
        <f t="shared" si="14"/>
        <v>0</v>
      </c>
      <c r="BD23" s="29">
        <f t="shared" si="14"/>
        <v>0</v>
      </c>
    </row>
    <row r="24" spans="1:56" ht="15.75" customHeight="1">
      <c r="A24" s="63" t="s">
        <v>24</v>
      </c>
      <c r="B24" s="63"/>
      <c r="C24" s="11"/>
      <c r="D24" s="11"/>
      <c r="E24" s="11"/>
      <c r="F24" s="11" t="s">
        <v>27</v>
      </c>
      <c r="G24" s="11"/>
      <c r="H24" s="11"/>
      <c r="I24" s="11"/>
    </row>
    <row r="25" spans="1:56" ht="15.75" customHeight="1">
      <c r="A25" s="11"/>
      <c r="B25" s="59" t="s">
        <v>25</v>
      </c>
      <c r="C25" s="59"/>
      <c r="D25" s="11"/>
      <c r="E25" s="11"/>
      <c r="F25" s="11"/>
      <c r="G25" s="59" t="s">
        <v>28</v>
      </c>
      <c r="H25" s="59"/>
      <c r="I25" s="11"/>
    </row>
    <row r="26" spans="1:56" ht="20.25" customHeight="1">
      <c r="A26" s="11"/>
      <c r="B26" s="60" t="s">
        <v>26</v>
      </c>
      <c r="C26" s="60"/>
      <c r="D26" s="11"/>
      <c r="E26" s="11"/>
      <c r="F26" s="11"/>
      <c r="G26" s="60" t="s">
        <v>29</v>
      </c>
      <c r="H26" s="60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xTQn7NNToC/kcIic+bb5Z1XC741sRVRMEhMBm47g0DUnDStZdCvEEymxiZHEOjtuWU8OP/BPAkyP/v1lk3K6mg==" saltValue="ehGxfl6n9RJ8Ytww46fDVA==" spinCount="100000" sheet="1" objects="1" scenarios="1" formatCells="0" formatColumns="0" formatRows="0"/>
  <mergeCells count="22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B11"/>
    <mergeCell ref="C10:G10"/>
    <mergeCell ref="H10:H11"/>
    <mergeCell ref="I10:I11"/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</mergeCells>
  <dataValidations count="4">
    <dataValidation allowBlank="1" showInputMessage="1" showErrorMessage="1" prompt="Enter the Subject Here!" sqref="A7:A9"/>
    <dataValidation allowBlank="1" showInputMessage="1" showErrorMessage="1" prompt="Enter the Grade/Year Level and the section Here!" sqref="A6:AL6"/>
    <dataValidation allowBlank="1" showInputMessage="1" showErrorMessage="1" prompt="Insert the name of School Here!" sqref="A4:AL4"/>
    <dataValidation type="list" allowBlank="1" showInputMessage="1" showErrorMessage="1" sqref="C13:G22">
      <formula1>GASStrnd</formula1>
    </dataValidation>
  </dataValidations>
  <pageMargins left="0.5" right="1.5" top="0.5" bottom="0.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G29"/>
  <sheetViews>
    <sheetView topLeftCell="A16" zoomScale="120" zoomScaleNormal="120" workbookViewId="0">
      <selection activeCell="G19" sqref="G19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0" max="10" width="0" hidden="1" customWidth="1"/>
    <col min="11" max="11" width="9.140625" hidden="1" customWidth="1"/>
    <col min="12" max="16" width="4.5703125" hidden="1" customWidth="1"/>
    <col min="17" max="59" width="9.140625" hidden="1" customWidth="1"/>
    <col min="60" max="61" width="9.140625" customWidth="1"/>
  </cols>
  <sheetData>
    <row r="1" spans="1:56" ht="18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1.75">
      <c r="A2" s="72" t="s">
        <v>18</v>
      </c>
      <c r="B2" s="72"/>
      <c r="C2" s="72"/>
      <c r="D2" s="72"/>
      <c r="E2" s="72"/>
      <c r="F2" s="72"/>
      <c r="G2" s="72"/>
      <c r="H2" s="72"/>
      <c r="I2" s="7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73" t="s">
        <v>19</v>
      </c>
      <c r="B3" s="73"/>
      <c r="C3" s="73"/>
      <c r="D3" s="73"/>
      <c r="E3" s="73"/>
      <c r="F3" s="73"/>
      <c r="G3" s="73"/>
      <c r="H3" s="73"/>
      <c r="I3" s="7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74" t="str">
        <f>'Y1FIRST SEMESTER'!A4:I4</f>
        <v>CORDOVA NATIONAL HIGH SCHOOL</v>
      </c>
      <c r="B4" s="74"/>
      <c r="C4" s="74"/>
      <c r="D4" s="74"/>
      <c r="E4" s="74"/>
      <c r="F4" s="74"/>
      <c r="G4" s="74"/>
      <c r="H4" s="74"/>
      <c r="I4" s="7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75" t="str">
        <f>'Y1FIRST SEMESTER'!A5:I5</f>
        <v>Day-as, Cordova, Cebu</v>
      </c>
      <c r="B5" s="75"/>
      <c r="C5" s="75"/>
      <c r="D5" s="75"/>
      <c r="E5" s="75"/>
      <c r="F5" s="75"/>
      <c r="G5" s="75"/>
      <c r="H5" s="75"/>
      <c r="I5" s="75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76"/>
      <c r="B6" s="76"/>
      <c r="C6" s="76"/>
      <c r="D6" s="76"/>
      <c r="E6" s="76"/>
      <c r="F6" s="76"/>
      <c r="G6" s="76"/>
      <c r="H6" s="76"/>
      <c r="I6" s="7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91" t="str">
        <f>'Y1FIRST SEMESTER'!A7:I7</f>
        <v>C  L  A  S  S     P R O G R A M</v>
      </c>
      <c r="B7" s="91"/>
      <c r="C7" s="91"/>
      <c r="D7" s="91"/>
      <c r="E7" s="91"/>
      <c r="F7" s="91"/>
      <c r="G7" s="91"/>
      <c r="H7" s="91"/>
      <c r="I7" s="9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93" t="str">
        <f>'Y1FIRST SEMESTER'!A8:I8</f>
        <v>ACADEMIC TRACK- HUMSS</v>
      </c>
      <c r="B8" s="93"/>
      <c r="C8" s="93"/>
      <c r="D8" s="93"/>
      <c r="E8" s="93"/>
      <c r="F8" s="93"/>
      <c r="G8" s="93"/>
      <c r="H8" s="93"/>
      <c r="I8" s="9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9" t="s">
        <v>70</v>
      </c>
      <c r="B9" s="79"/>
      <c r="C9" s="79"/>
      <c r="D9" s="79"/>
      <c r="E9" s="79"/>
      <c r="F9" s="79"/>
      <c r="G9" s="79"/>
      <c r="H9" s="79"/>
      <c r="I9" s="7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7" t="s">
        <v>0</v>
      </c>
      <c r="B10" s="68"/>
      <c r="C10" s="80" t="s">
        <v>22</v>
      </c>
      <c r="D10" s="81"/>
      <c r="E10" s="81"/>
      <c r="F10" s="81"/>
      <c r="G10" s="82"/>
      <c r="H10" s="83" t="s">
        <v>9</v>
      </c>
      <c r="I10" s="83" t="s">
        <v>10</v>
      </c>
    </row>
    <row r="11" spans="1:56" ht="18.75" customHeight="1">
      <c r="A11" s="67"/>
      <c r="B11" s="68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4"/>
      <c r="I11" s="84"/>
    </row>
    <row r="12" spans="1:56" ht="26.25" customHeight="1">
      <c r="A12" s="54">
        <f>'Y1FIRST SEMESTER'!A12</f>
        <v>0.3125</v>
      </c>
      <c r="B12" s="54">
        <f>'Y1FIRST SEMESTER'!B12</f>
        <v>0.32291666666666669</v>
      </c>
      <c r="C12" s="64" t="s">
        <v>31</v>
      </c>
      <c r="D12" s="65"/>
      <c r="E12" s="65"/>
      <c r="F12" s="65"/>
      <c r="G12" s="66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4">
        <f>'Y1FIRST SEMESTER'!A13</f>
        <v>0.32291666666666669</v>
      </c>
      <c r="B13" s="54">
        <f>'Y1FIRST SEMESTER'!B13</f>
        <v>0.36458333333333331</v>
      </c>
      <c r="C13" s="27" t="s">
        <v>74</v>
      </c>
      <c r="D13" s="27" t="s">
        <v>74</v>
      </c>
      <c r="E13" s="27" t="s">
        <v>74</v>
      </c>
      <c r="F13" s="27" t="s">
        <v>74</v>
      </c>
      <c r="G13" s="27" t="s">
        <v>71</v>
      </c>
      <c r="H13" s="23"/>
      <c r="I13" s="2"/>
      <c r="L13">
        <f>IF(C13="",0,1)</f>
        <v>1</v>
      </c>
      <c r="M13">
        <f>IF(D13="",0,1)</f>
        <v>1</v>
      </c>
      <c r="N13">
        <f t="shared" ref="N13:P22" si="0">IF(E13="",0,1)</f>
        <v>1</v>
      </c>
      <c r="O13">
        <f t="shared" si="0"/>
        <v>1</v>
      </c>
      <c r="P13">
        <f t="shared" si="0"/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25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25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25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25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0</v>
      </c>
      <c r="W13" s="19">
        <f>SUM(R13:V13)</f>
        <v>100</v>
      </c>
      <c r="X13" s="19">
        <f>W13/4</f>
        <v>25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25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4">
        <f>'Y1FIRST SEMESTER'!A14</f>
        <v>0.36458333333333331</v>
      </c>
      <c r="B14" s="54">
        <f>'Y1FIRST SEMESTER'!B14</f>
        <v>0.40625</v>
      </c>
      <c r="C14" s="27" t="s">
        <v>75</v>
      </c>
      <c r="D14" s="27" t="s">
        <v>75</v>
      </c>
      <c r="E14" s="27" t="s">
        <v>75</v>
      </c>
      <c r="F14" s="27" t="s">
        <v>75</v>
      </c>
      <c r="G14" s="27" t="s">
        <v>71</v>
      </c>
      <c r="H14" s="23"/>
      <c r="I14" s="2"/>
      <c r="L14">
        <f t="shared" ref="L14:M22" si="2">IF(C14="",0,1)</f>
        <v>1</v>
      </c>
      <c r="M14">
        <f t="shared" si="2"/>
        <v>1</v>
      </c>
      <c r="N14">
        <f t="shared" si="0"/>
        <v>1</v>
      </c>
      <c r="O14">
        <f t="shared" si="0"/>
        <v>1</v>
      </c>
      <c r="P14">
        <f t="shared" si="0"/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26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26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26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26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0</v>
      </c>
      <c r="W14" s="19">
        <f t="shared" ref="W14:W22" si="3">SUM(R14:V14)</f>
        <v>104</v>
      </c>
      <c r="X14" s="19">
        <f t="shared" ref="X14:X22" si="4">W14/4</f>
        <v>26</v>
      </c>
      <c r="Z14" s="28">
        <f>IF($X$14=Z12,Z12,0)</f>
        <v>0</v>
      </c>
      <c r="AA14" s="28">
        <f t="shared" ref="AA14:BD14" si="5">IF($X$14=AA12,AA12,0)</f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0</v>
      </c>
      <c r="AJ14" s="28">
        <f t="shared" si="5"/>
        <v>0</v>
      </c>
      <c r="AK14" s="28">
        <f t="shared" si="5"/>
        <v>0</v>
      </c>
      <c r="AL14" s="28">
        <f t="shared" si="5"/>
        <v>0</v>
      </c>
      <c r="AM14" s="28">
        <f t="shared" si="5"/>
        <v>0</v>
      </c>
      <c r="AN14" s="28">
        <f t="shared" si="5"/>
        <v>0</v>
      </c>
      <c r="AO14" s="28">
        <f t="shared" si="5"/>
        <v>0</v>
      </c>
      <c r="AP14" s="28">
        <f t="shared" si="5"/>
        <v>0</v>
      </c>
      <c r="AQ14" s="28">
        <f t="shared" si="5"/>
        <v>0</v>
      </c>
      <c r="AR14" s="28">
        <f t="shared" si="5"/>
        <v>0</v>
      </c>
      <c r="AS14" s="28">
        <f t="shared" si="5"/>
        <v>0</v>
      </c>
      <c r="AT14" s="28">
        <f t="shared" si="5"/>
        <v>0</v>
      </c>
      <c r="AU14" s="28">
        <f t="shared" si="5"/>
        <v>0</v>
      </c>
      <c r="AV14" s="28">
        <f t="shared" si="5"/>
        <v>0</v>
      </c>
      <c r="AW14" s="28">
        <f t="shared" si="5"/>
        <v>0</v>
      </c>
      <c r="AX14" s="28">
        <f t="shared" si="5"/>
        <v>0</v>
      </c>
      <c r="AY14" s="28">
        <f t="shared" si="5"/>
        <v>26</v>
      </c>
      <c r="AZ14" s="28">
        <f t="shared" si="5"/>
        <v>0</v>
      </c>
      <c r="BA14" s="28">
        <f t="shared" si="5"/>
        <v>0</v>
      </c>
      <c r="BB14" s="28">
        <f t="shared" si="5"/>
        <v>0</v>
      </c>
      <c r="BC14" s="28">
        <f t="shared" si="5"/>
        <v>0</v>
      </c>
      <c r="BD14" s="28">
        <f t="shared" si="5"/>
        <v>0</v>
      </c>
    </row>
    <row r="15" spans="1:56" ht="26.25" customHeight="1">
      <c r="A15" s="54">
        <f>'Y1FIRST SEMESTER'!A15</f>
        <v>0.40625</v>
      </c>
      <c r="B15" s="54">
        <f>'Y1FIRST SEMESTER'!B15</f>
        <v>0.41666666666666669</v>
      </c>
      <c r="C15" s="61" t="s">
        <v>30</v>
      </c>
      <c r="D15" s="61"/>
      <c r="E15" s="61"/>
      <c r="F15" s="61"/>
      <c r="G15" s="61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4">
        <f>'Y1FIRST SEMESTER'!A16</f>
        <v>0.41666666666666669</v>
      </c>
      <c r="B16" s="54">
        <f>'Y1FIRST SEMESTER'!B16</f>
        <v>0.45833333333333331</v>
      </c>
      <c r="C16" s="27" t="s">
        <v>76</v>
      </c>
      <c r="D16" s="27" t="s">
        <v>76</v>
      </c>
      <c r="E16" s="27" t="s">
        <v>76</v>
      </c>
      <c r="F16" s="27" t="s">
        <v>76</v>
      </c>
      <c r="G16" s="27" t="s">
        <v>71</v>
      </c>
      <c r="H16" s="23"/>
      <c r="I16" s="2"/>
      <c r="L16">
        <f t="shared" si="2"/>
        <v>1</v>
      </c>
      <c r="M16">
        <f t="shared" si="2"/>
        <v>1</v>
      </c>
      <c r="N16">
        <f t="shared" si="0"/>
        <v>1</v>
      </c>
      <c r="O16">
        <f t="shared" si="0"/>
        <v>1</v>
      </c>
      <c r="P16">
        <f t="shared" si="0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27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27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27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27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3"/>
        <v>108</v>
      </c>
      <c r="X16" s="19">
        <f t="shared" si="4"/>
        <v>27</v>
      </c>
      <c r="Z16" s="28">
        <f>IF($X$16=Z12,Z12,0)</f>
        <v>0</v>
      </c>
      <c r="AA16" s="28">
        <f t="shared" ref="AA16:BD16" si="6">IF($X$16=AA12,AA12,0)</f>
        <v>0</v>
      </c>
      <c r="AB16" s="28">
        <f t="shared" si="6"/>
        <v>0</v>
      </c>
      <c r="AC16" s="28">
        <f t="shared" si="6"/>
        <v>0</v>
      </c>
      <c r="AD16" s="28">
        <f t="shared" si="6"/>
        <v>0</v>
      </c>
      <c r="AE16" s="28">
        <f t="shared" si="6"/>
        <v>0</v>
      </c>
      <c r="AF16" s="28">
        <f t="shared" si="6"/>
        <v>0</v>
      </c>
      <c r="AG16" s="28">
        <f t="shared" si="6"/>
        <v>0</v>
      </c>
      <c r="AH16" s="28">
        <f t="shared" si="6"/>
        <v>0</v>
      </c>
      <c r="AI16" s="28">
        <f t="shared" si="6"/>
        <v>0</v>
      </c>
      <c r="AJ16" s="28">
        <f t="shared" si="6"/>
        <v>0</v>
      </c>
      <c r="AK16" s="28">
        <f t="shared" si="6"/>
        <v>0</v>
      </c>
      <c r="AL16" s="28">
        <f t="shared" si="6"/>
        <v>0</v>
      </c>
      <c r="AM16" s="28">
        <f t="shared" si="6"/>
        <v>0</v>
      </c>
      <c r="AN16" s="28">
        <f t="shared" si="6"/>
        <v>0</v>
      </c>
      <c r="AO16" s="28">
        <f t="shared" si="6"/>
        <v>0</v>
      </c>
      <c r="AP16" s="28">
        <f t="shared" si="6"/>
        <v>0</v>
      </c>
      <c r="AQ16" s="28">
        <f t="shared" si="6"/>
        <v>0</v>
      </c>
      <c r="AR16" s="28">
        <f t="shared" si="6"/>
        <v>0</v>
      </c>
      <c r="AS16" s="28">
        <f t="shared" si="6"/>
        <v>0</v>
      </c>
      <c r="AT16" s="28">
        <f t="shared" si="6"/>
        <v>0</v>
      </c>
      <c r="AU16" s="28">
        <f t="shared" si="6"/>
        <v>0</v>
      </c>
      <c r="AV16" s="28">
        <f t="shared" si="6"/>
        <v>0</v>
      </c>
      <c r="AW16" s="28">
        <f t="shared" si="6"/>
        <v>0</v>
      </c>
      <c r="AX16" s="28">
        <f t="shared" si="6"/>
        <v>0</v>
      </c>
      <c r="AY16" s="28">
        <f t="shared" si="6"/>
        <v>0</v>
      </c>
      <c r="AZ16" s="28">
        <f t="shared" si="6"/>
        <v>27</v>
      </c>
      <c r="BA16" s="28">
        <f t="shared" si="6"/>
        <v>0</v>
      </c>
      <c r="BB16" s="28">
        <f t="shared" si="6"/>
        <v>0</v>
      </c>
      <c r="BC16" s="28">
        <f t="shared" si="6"/>
        <v>0</v>
      </c>
      <c r="BD16" s="28">
        <f t="shared" si="6"/>
        <v>0</v>
      </c>
    </row>
    <row r="17" spans="1:56" ht="26.25" customHeight="1">
      <c r="A17" s="54">
        <f>'Y1FIRST SEMESTER'!A17</f>
        <v>0.45833333333333331</v>
      </c>
      <c r="B17" s="54">
        <f>'Y1FIRST SEMESTER'!B17</f>
        <v>0.5</v>
      </c>
      <c r="C17" s="27" t="s">
        <v>77</v>
      </c>
      <c r="D17" s="27" t="s">
        <v>77</v>
      </c>
      <c r="E17" s="27" t="s">
        <v>77</v>
      </c>
      <c r="F17" s="27" t="s">
        <v>77</v>
      </c>
      <c r="G17" s="27" t="s">
        <v>71</v>
      </c>
      <c r="H17" s="23"/>
      <c r="I17" s="2"/>
      <c r="L17">
        <f t="shared" si="2"/>
        <v>1</v>
      </c>
      <c r="M17">
        <f t="shared" si="2"/>
        <v>1</v>
      </c>
      <c r="N17">
        <f t="shared" si="0"/>
        <v>1</v>
      </c>
      <c r="O17">
        <f t="shared" si="0"/>
        <v>1</v>
      </c>
      <c r="P17">
        <f t="shared" si="0"/>
        <v>1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28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28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28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28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3"/>
        <v>112</v>
      </c>
      <c r="X17" s="19">
        <f t="shared" si="4"/>
        <v>28</v>
      </c>
      <c r="Z17" s="28">
        <f>IF($X$17=Z12,Z12,0)</f>
        <v>0</v>
      </c>
      <c r="AA17" s="28">
        <f t="shared" ref="AA17:BD17" si="7">IF($X$17=AA12,AA12,0)</f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7"/>
        <v>0</v>
      </c>
      <c r="AG17" s="28">
        <f t="shared" si="7"/>
        <v>0</v>
      </c>
      <c r="AH17" s="28">
        <f t="shared" si="7"/>
        <v>0</v>
      </c>
      <c r="AI17" s="28">
        <f t="shared" si="7"/>
        <v>0</v>
      </c>
      <c r="AJ17" s="28">
        <f t="shared" si="7"/>
        <v>0</v>
      </c>
      <c r="AK17" s="28">
        <f t="shared" si="7"/>
        <v>0</v>
      </c>
      <c r="AL17" s="28">
        <f t="shared" si="7"/>
        <v>0</v>
      </c>
      <c r="AM17" s="28">
        <f t="shared" si="7"/>
        <v>0</v>
      </c>
      <c r="AN17" s="28">
        <f t="shared" si="7"/>
        <v>0</v>
      </c>
      <c r="AO17" s="28">
        <f t="shared" si="7"/>
        <v>0</v>
      </c>
      <c r="AP17" s="28">
        <f t="shared" si="7"/>
        <v>0</v>
      </c>
      <c r="AQ17" s="28">
        <f t="shared" si="7"/>
        <v>0</v>
      </c>
      <c r="AR17" s="28">
        <f t="shared" si="7"/>
        <v>0</v>
      </c>
      <c r="AS17" s="28">
        <f t="shared" si="7"/>
        <v>0</v>
      </c>
      <c r="AT17" s="28">
        <f t="shared" si="7"/>
        <v>0</v>
      </c>
      <c r="AU17" s="28">
        <f t="shared" si="7"/>
        <v>0</v>
      </c>
      <c r="AV17" s="28">
        <f t="shared" si="7"/>
        <v>0</v>
      </c>
      <c r="AW17" s="28">
        <f t="shared" si="7"/>
        <v>0</v>
      </c>
      <c r="AX17" s="28">
        <f t="shared" si="7"/>
        <v>0</v>
      </c>
      <c r="AY17" s="28">
        <f t="shared" si="7"/>
        <v>0</v>
      </c>
      <c r="AZ17" s="28">
        <f t="shared" si="7"/>
        <v>0</v>
      </c>
      <c r="BA17" s="28">
        <f t="shared" si="7"/>
        <v>28</v>
      </c>
      <c r="BB17" s="28">
        <f t="shared" si="7"/>
        <v>0</v>
      </c>
      <c r="BC17" s="28">
        <f t="shared" si="7"/>
        <v>0</v>
      </c>
      <c r="BD17" s="28">
        <f t="shared" si="7"/>
        <v>0</v>
      </c>
    </row>
    <row r="18" spans="1:56" ht="26.25" customHeight="1">
      <c r="A18" s="54">
        <f>'Y1FIRST SEMESTER'!A18</f>
        <v>0.5</v>
      </c>
      <c r="B18" s="54">
        <f>'Y1FIRST SEMESTER'!B18</f>
        <v>4.1666666666666664E-2</v>
      </c>
      <c r="C18" s="62" t="s">
        <v>33</v>
      </c>
      <c r="D18" s="62"/>
      <c r="E18" s="62"/>
      <c r="F18" s="62"/>
      <c r="G18" s="62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4">
        <f>'Y1FIRST SEMESTER'!A19</f>
        <v>4.1666666666666664E-2</v>
      </c>
      <c r="B19" s="54">
        <f>'Y1FIRST SEMESTER'!B19</f>
        <v>8.3333333333333329E-2</v>
      </c>
      <c r="C19" s="27" t="s">
        <v>78</v>
      </c>
      <c r="D19" s="27" t="s">
        <v>78</v>
      </c>
      <c r="E19" s="27" t="s">
        <v>78</v>
      </c>
      <c r="F19" s="27" t="s">
        <v>78</v>
      </c>
      <c r="G19" s="27"/>
      <c r="H19" s="23"/>
      <c r="I19" s="2"/>
      <c r="L19">
        <f t="shared" si="2"/>
        <v>1</v>
      </c>
      <c r="M19">
        <f t="shared" si="2"/>
        <v>1</v>
      </c>
      <c r="N19">
        <f t="shared" si="0"/>
        <v>1</v>
      </c>
      <c r="O19">
        <f t="shared" si="0"/>
        <v>1</v>
      </c>
      <c r="P19">
        <f t="shared" si="0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29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29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29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29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3"/>
        <v>116</v>
      </c>
      <c r="X19" s="19">
        <f t="shared" si="4"/>
        <v>29</v>
      </c>
      <c r="Z19" s="28">
        <f>IF($X$19=Z12,Z12,0)</f>
        <v>0</v>
      </c>
      <c r="AA19" s="28">
        <f t="shared" ref="AA19:BD19" si="8">IF($X$19=AA12,AA12,0)</f>
        <v>0</v>
      </c>
      <c r="AB19" s="28">
        <f t="shared" si="8"/>
        <v>0</v>
      </c>
      <c r="AC19" s="28">
        <f t="shared" si="8"/>
        <v>0</v>
      </c>
      <c r="AD19" s="28">
        <f t="shared" si="8"/>
        <v>0</v>
      </c>
      <c r="AE19" s="28">
        <f t="shared" si="8"/>
        <v>0</v>
      </c>
      <c r="AF19" s="28">
        <f t="shared" si="8"/>
        <v>0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0</v>
      </c>
      <c r="AK19" s="28">
        <f t="shared" si="8"/>
        <v>0</v>
      </c>
      <c r="AL19" s="28">
        <f t="shared" si="8"/>
        <v>0</v>
      </c>
      <c r="AM19" s="28">
        <f t="shared" si="8"/>
        <v>0</v>
      </c>
      <c r="AN19" s="28">
        <f t="shared" si="8"/>
        <v>0</v>
      </c>
      <c r="AO19" s="28">
        <f t="shared" si="8"/>
        <v>0</v>
      </c>
      <c r="AP19" s="28">
        <f t="shared" si="8"/>
        <v>0</v>
      </c>
      <c r="AQ19" s="28">
        <f t="shared" si="8"/>
        <v>0</v>
      </c>
      <c r="AR19" s="28">
        <f t="shared" si="8"/>
        <v>0</v>
      </c>
      <c r="AS19" s="28">
        <f t="shared" si="8"/>
        <v>0</v>
      </c>
      <c r="AT19" s="28">
        <f t="shared" si="8"/>
        <v>0</v>
      </c>
      <c r="AU19" s="28">
        <f t="shared" si="8"/>
        <v>0</v>
      </c>
      <c r="AV19" s="28">
        <f t="shared" si="8"/>
        <v>0</v>
      </c>
      <c r="AW19" s="28">
        <f t="shared" si="8"/>
        <v>0</v>
      </c>
      <c r="AX19" s="28">
        <f t="shared" si="8"/>
        <v>0</v>
      </c>
      <c r="AY19" s="28">
        <f t="shared" si="8"/>
        <v>0</v>
      </c>
      <c r="AZ19" s="28">
        <f t="shared" si="8"/>
        <v>0</v>
      </c>
      <c r="BA19" s="28">
        <f t="shared" si="8"/>
        <v>0</v>
      </c>
      <c r="BB19" s="28">
        <f t="shared" si="8"/>
        <v>29</v>
      </c>
      <c r="BC19" s="28">
        <f t="shared" si="8"/>
        <v>0</v>
      </c>
      <c r="BD19" s="28">
        <f t="shared" si="8"/>
        <v>0</v>
      </c>
    </row>
    <row r="20" spans="1:56" ht="26.25" customHeight="1">
      <c r="A20" s="54">
        <f>'Y1FIRST SEMESTER'!A20</f>
        <v>8.3333333333333329E-2</v>
      </c>
      <c r="B20" s="54">
        <f>'Y1FIRST SEMESTER'!B20</f>
        <v>0.125</v>
      </c>
      <c r="C20" s="27" t="s">
        <v>78</v>
      </c>
      <c r="D20" s="27" t="s">
        <v>79</v>
      </c>
      <c r="E20" s="27" t="s">
        <v>79</v>
      </c>
      <c r="F20" s="27" t="s">
        <v>79</v>
      </c>
      <c r="G20" s="27"/>
      <c r="H20" s="23"/>
      <c r="I20" s="2"/>
      <c r="L20">
        <f t="shared" si="2"/>
        <v>1</v>
      </c>
      <c r="M20">
        <f t="shared" si="2"/>
        <v>1</v>
      </c>
      <c r="N20">
        <f t="shared" si="0"/>
        <v>1</v>
      </c>
      <c r="O20">
        <f t="shared" si="0"/>
        <v>1</v>
      </c>
      <c r="P20">
        <f t="shared" si="0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29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30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30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30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3"/>
        <v>119</v>
      </c>
      <c r="X20" s="19">
        <f t="shared" si="4"/>
        <v>29.75</v>
      </c>
      <c r="Z20" s="28">
        <f>IF($X$20=Z12,Z12,0)</f>
        <v>0</v>
      </c>
      <c r="AA20" s="28">
        <f t="shared" ref="AA20:BD20" si="9">IF($X$20=AA12,AA12,0)</f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8">
        <f t="shared" si="9"/>
        <v>0</v>
      </c>
      <c r="AG20" s="28">
        <f t="shared" si="9"/>
        <v>0</v>
      </c>
      <c r="AH20" s="28">
        <f t="shared" si="9"/>
        <v>0</v>
      </c>
      <c r="AI20" s="28">
        <f t="shared" si="9"/>
        <v>0</v>
      </c>
      <c r="AJ20" s="28">
        <f t="shared" si="9"/>
        <v>0</v>
      </c>
      <c r="AK20" s="28">
        <f t="shared" si="9"/>
        <v>0</v>
      </c>
      <c r="AL20" s="28">
        <f t="shared" si="9"/>
        <v>0</v>
      </c>
      <c r="AM20" s="28">
        <f t="shared" si="9"/>
        <v>0</v>
      </c>
      <c r="AN20" s="28">
        <f t="shared" si="9"/>
        <v>0</v>
      </c>
      <c r="AO20" s="28">
        <f t="shared" si="9"/>
        <v>0</v>
      </c>
      <c r="AP20" s="28">
        <f t="shared" si="9"/>
        <v>0</v>
      </c>
      <c r="AQ20" s="28">
        <f t="shared" si="9"/>
        <v>0</v>
      </c>
      <c r="AR20" s="28">
        <f t="shared" si="9"/>
        <v>0</v>
      </c>
      <c r="AS20" s="28">
        <f t="shared" si="9"/>
        <v>0</v>
      </c>
      <c r="AT20" s="28">
        <f t="shared" si="9"/>
        <v>0</v>
      </c>
      <c r="AU20" s="28">
        <f t="shared" si="9"/>
        <v>0</v>
      </c>
      <c r="AV20" s="28">
        <f t="shared" si="9"/>
        <v>0</v>
      </c>
      <c r="AW20" s="28">
        <f t="shared" si="9"/>
        <v>0</v>
      </c>
      <c r="AX20" s="28">
        <f t="shared" si="9"/>
        <v>0</v>
      </c>
      <c r="AY20" s="28">
        <f t="shared" si="9"/>
        <v>0</v>
      </c>
      <c r="AZ20" s="28">
        <f t="shared" si="9"/>
        <v>0</v>
      </c>
      <c r="BA20" s="28">
        <f t="shared" si="9"/>
        <v>0</v>
      </c>
      <c r="BB20" s="28">
        <f t="shared" si="9"/>
        <v>0</v>
      </c>
      <c r="BC20" s="28">
        <f t="shared" si="9"/>
        <v>0</v>
      </c>
      <c r="BD20" s="28">
        <f t="shared" si="9"/>
        <v>0</v>
      </c>
    </row>
    <row r="21" spans="1:56" ht="26.25" customHeight="1">
      <c r="A21" s="54">
        <f>'Y1FIRST SEMESTER'!A21</f>
        <v>0.125</v>
      </c>
      <c r="B21" s="54">
        <f>'Y1FIRST SEMESTER'!B21</f>
        <v>0.16666666666666666</v>
      </c>
      <c r="C21" s="27"/>
      <c r="D21" s="27"/>
      <c r="E21" s="27"/>
      <c r="F21" s="27" t="s">
        <v>58</v>
      </c>
      <c r="G21" s="27"/>
      <c r="H21" s="23"/>
      <c r="I21" s="2"/>
      <c r="L21">
        <f t="shared" si="2"/>
        <v>0</v>
      </c>
      <c r="M21">
        <f t="shared" si="2"/>
        <v>0</v>
      </c>
      <c r="N21">
        <f t="shared" si="0"/>
        <v>0</v>
      </c>
      <c r="O21">
        <f t="shared" si="0"/>
        <v>1</v>
      </c>
      <c r="P21">
        <f t="shared" si="0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0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0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0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3"/>
        <v>0</v>
      </c>
      <c r="X21" s="19">
        <f t="shared" si="4"/>
        <v>0</v>
      </c>
      <c r="Z21" s="28">
        <f>IF($X$21=Z12,Z12,0)</f>
        <v>0</v>
      </c>
      <c r="AA21" s="28">
        <f t="shared" ref="AA21:BD21" si="10">IF($X$21=AA12,AA12,0)</f>
        <v>0</v>
      </c>
      <c r="AB21" s="28">
        <f t="shared" si="10"/>
        <v>0</v>
      </c>
      <c r="AC21" s="28">
        <f t="shared" si="10"/>
        <v>0</v>
      </c>
      <c r="AD21" s="28">
        <f t="shared" si="10"/>
        <v>0</v>
      </c>
      <c r="AE21" s="28">
        <f t="shared" si="10"/>
        <v>0</v>
      </c>
      <c r="AF21" s="28">
        <f t="shared" si="10"/>
        <v>0</v>
      </c>
      <c r="AG21" s="28">
        <f t="shared" si="10"/>
        <v>0</v>
      </c>
      <c r="AH21" s="28">
        <f t="shared" si="10"/>
        <v>0</v>
      </c>
      <c r="AI21" s="28">
        <f t="shared" si="10"/>
        <v>0</v>
      </c>
      <c r="AJ21" s="28">
        <f t="shared" si="10"/>
        <v>0</v>
      </c>
      <c r="AK21" s="28">
        <f t="shared" si="10"/>
        <v>0</v>
      </c>
      <c r="AL21" s="28">
        <f t="shared" si="10"/>
        <v>0</v>
      </c>
      <c r="AM21" s="28">
        <f t="shared" si="10"/>
        <v>0</v>
      </c>
      <c r="AN21" s="28">
        <f t="shared" si="10"/>
        <v>0</v>
      </c>
      <c r="AO21" s="28">
        <f t="shared" si="10"/>
        <v>0</v>
      </c>
      <c r="AP21" s="28">
        <f t="shared" si="10"/>
        <v>0</v>
      </c>
      <c r="AQ21" s="28">
        <f t="shared" si="10"/>
        <v>0</v>
      </c>
      <c r="AR21" s="28">
        <f t="shared" si="10"/>
        <v>0</v>
      </c>
      <c r="AS21" s="28">
        <f t="shared" si="10"/>
        <v>0</v>
      </c>
      <c r="AT21" s="28">
        <f t="shared" si="10"/>
        <v>0</v>
      </c>
      <c r="AU21" s="28">
        <f t="shared" si="10"/>
        <v>0</v>
      </c>
      <c r="AV21" s="28">
        <f t="shared" si="10"/>
        <v>0</v>
      </c>
      <c r="AW21" s="28">
        <f t="shared" si="10"/>
        <v>0</v>
      </c>
      <c r="AX21" s="28">
        <f t="shared" si="10"/>
        <v>0</v>
      </c>
      <c r="AY21" s="28">
        <f t="shared" si="10"/>
        <v>0</v>
      </c>
      <c r="AZ21" s="28">
        <f t="shared" si="10"/>
        <v>0</v>
      </c>
      <c r="BA21" s="28">
        <f t="shared" si="10"/>
        <v>0</v>
      </c>
      <c r="BB21" s="28">
        <f t="shared" si="10"/>
        <v>0</v>
      </c>
      <c r="BC21" s="28">
        <f t="shared" si="10"/>
        <v>0</v>
      </c>
      <c r="BD21" s="28">
        <f t="shared" si="10"/>
        <v>0</v>
      </c>
    </row>
    <row r="22" spans="1:56" ht="26.25" customHeight="1">
      <c r="A22" s="54">
        <f>'Y1FIRST SEMESTER'!A22</f>
        <v>0.16666666666666666</v>
      </c>
      <c r="B22" s="54">
        <f>'Y1FIRST SEMESTER'!B22</f>
        <v>0.20833333333333334</v>
      </c>
      <c r="C22" s="27"/>
      <c r="D22" s="27"/>
      <c r="E22" s="27"/>
      <c r="F22" s="27"/>
      <c r="G22" s="27"/>
      <c r="H22" s="23"/>
      <c r="I22" s="2"/>
      <c r="L22">
        <f t="shared" si="2"/>
        <v>0</v>
      </c>
      <c r="M22">
        <f t="shared" si="2"/>
        <v>0</v>
      </c>
      <c r="N22">
        <f t="shared" si="0"/>
        <v>0</v>
      </c>
      <c r="O22">
        <f t="shared" si="0"/>
        <v>0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3"/>
        <v>0</v>
      </c>
      <c r="X22" s="19">
        <f t="shared" si="4"/>
        <v>0</v>
      </c>
      <c r="Z22" s="28">
        <f>IF($X$22=Z12,Z12,0)</f>
        <v>0</v>
      </c>
      <c r="AA22" s="28">
        <f t="shared" ref="AA22:BD22" si="11">IF($X$22=AA12,AA12,0)</f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0</v>
      </c>
      <c r="AG22" s="28">
        <f t="shared" si="11"/>
        <v>0</v>
      </c>
      <c r="AH22" s="28">
        <f t="shared" si="11"/>
        <v>0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0</v>
      </c>
      <c r="AM22" s="28">
        <f t="shared" si="11"/>
        <v>0</v>
      </c>
      <c r="AN22" s="28">
        <f t="shared" si="11"/>
        <v>0</v>
      </c>
      <c r="AO22" s="28">
        <f t="shared" si="11"/>
        <v>0</v>
      </c>
      <c r="AP22" s="28">
        <f t="shared" si="11"/>
        <v>0</v>
      </c>
      <c r="AQ22" s="28">
        <f t="shared" si="11"/>
        <v>0</v>
      </c>
      <c r="AR22" s="28">
        <f t="shared" si="11"/>
        <v>0</v>
      </c>
      <c r="AS22" s="28">
        <f t="shared" si="11"/>
        <v>0</v>
      </c>
      <c r="AT22" s="28">
        <f t="shared" si="11"/>
        <v>0</v>
      </c>
      <c r="AU22" s="28">
        <f t="shared" si="11"/>
        <v>0</v>
      </c>
      <c r="AV22" s="28">
        <f t="shared" si="11"/>
        <v>0</v>
      </c>
      <c r="AW22" s="28">
        <f t="shared" si="11"/>
        <v>0</v>
      </c>
      <c r="AX22" s="28">
        <f t="shared" si="11"/>
        <v>0</v>
      </c>
      <c r="AY22" s="28">
        <f t="shared" si="11"/>
        <v>0</v>
      </c>
      <c r="AZ22" s="28">
        <f t="shared" si="11"/>
        <v>0</v>
      </c>
      <c r="BA22" s="28">
        <f t="shared" si="11"/>
        <v>0</v>
      </c>
      <c r="BB22" s="28">
        <f t="shared" si="11"/>
        <v>0</v>
      </c>
      <c r="BC22" s="28">
        <f t="shared" si="11"/>
        <v>0</v>
      </c>
      <c r="BD22" s="28">
        <f t="shared" si="11"/>
        <v>0</v>
      </c>
    </row>
    <row r="23" spans="1:56" ht="26.25" customHeight="1">
      <c r="A23" s="69" t="s">
        <v>16</v>
      </c>
      <c r="B23" s="70"/>
      <c r="C23" s="25">
        <f>L23</f>
        <v>6</v>
      </c>
      <c r="D23" s="25">
        <f t="shared" ref="D23:G23" si="12">M23</f>
        <v>6</v>
      </c>
      <c r="E23" s="25">
        <f t="shared" si="12"/>
        <v>6</v>
      </c>
      <c r="F23" s="25">
        <f t="shared" si="12"/>
        <v>7</v>
      </c>
      <c r="G23" s="25">
        <f t="shared" si="12"/>
        <v>4</v>
      </c>
      <c r="H23" s="12"/>
      <c r="I23" s="12"/>
      <c r="L23">
        <f>SUM(L13:L22)</f>
        <v>6</v>
      </c>
      <c r="M23">
        <f t="shared" ref="M23:P23" si="13">SUM(M13:M22)</f>
        <v>6</v>
      </c>
      <c r="N23">
        <f t="shared" si="13"/>
        <v>6</v>
      </c>
      <c r="O23">
        <f t="shared" si="13"/>
        <v>7</v>
      </c>
      <c r="P23">
        <f t="shared" si="13"/>
        <v>4</v>
      </c>
      <c r="Z23" s="29">
        <f>SUM(Z13:Z22)</f>
        <v>0</v>
      </c>
      <c r="AA23" s="29">
        <f t="shared" ref="AA23:BD23" si="14">SUM(AA13:AA22)</f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0</v>
      </c>
      <c r="AG23" s="29">
        <f t="shared" si="14"/>
        <v>0</v>
      </c>
      <c r="AH23" s="29">
        <f t="shared" si="14"/>
        <v>0</v>
      </c>
      <c r="AI23" s="29">
        <f t="shared" si="14"/>
        <v>0</v>
      </c>
      <c r="AJ23" s="29">
        <f t="shared" si="14"/>
        <v>0</v>
      </c>
      <c r="AK23" s="29">
        <f t="shared" si="14"/>
        <v>0</v>
      </c>
      <c r="AL23" s="29">
        <f t="shared" si="14"/>
        <v>0</v>
      </c>
      <c r="AM23" s="29">
        <f t="shared" si="14"/>
        <v>0</v>
      </c>
      <c r="AN23" s="29">
        <f t="shared" si="14"/>
        <v>0</v>
      </c>
      <c r="AO23" s="29">
        <f t="shared" si="14"/>
        <v>0</v>
      </c>
      <c r="AP23" s="29">
        <f t="shared" si="14"/>
        <v>0</v>
      </c>
      <c r="AQ23" s="29">
        <f t="shared" si="14"/>
        <v>0</v>
      </c>
      <c r="AR23" s="29">
        <f t="shared" si="14"/>
        <v>0</v>
      </c>
      <c r="AS23" s="29">
        <f t="shared" si="14"/>
        <v>0</v>
      </c>
      <c r="AT23" s="29">
        <f t="shared" si="14"/>
        <v>0</v>
      </c>
      <c r="AU23" s="29">
        <f t="shared" si="14"/>
        <v>0</v>
      </c>
      <c r="AV23" s="29">
        <f t="shared" si="14"/>
        <v>0</v>
      </c>
      <c r="AW23" s="29">
        <f t="shared" si="14"/>
        <v>0</v>
      </c>
      <c r="AX23" s="29">
        <f t="shared" si="14"/>
        <v>25</v>
      </c>
      <c r="AY23" s="29">
        <f t="shared" si="14"/>
        <v>26</v>
      </c>
      <c r="AZ23" s="29">
        <f t="shared" si="14"/>
        <v>27</v>
      </c>
      <c r="BA23" s="29">
        <f t="shared" si="14"/>
        <v>28</v>
      </c>
      <c r="BB23" s="29">
        <f t="shared" si="14"/>
        <v>29</v>
      </c>
      <c r="BC23" s="29">
        <f t="shared" si="14"/>
        <v>0</v>
      </c>
      <c r="BD23" s="29">
        <f t="shared" si="14"/>
        <v>0</v>
      </c>
    </row>
    <row r="24" spans="1:56" ht="15.75" customHeight="1">
      <c r="A24" s="63" t="s">
        <v>24</v>
      </c>
      <c r="B24" s="63"/>
      <c r="C24" s="11"/>
      <c r="D24" s="11"/>
      <c r="E24" s="11"/>
      <c r="F24" s="11" t="s">
        <v>27</v>
      </c>
      <c r="G24" s="11"/>
      <c r="H24" s="11"/>
      <c r="I24" s="11"/>
    </row>
    <row r="25" spans="1:56" ht="15.75" customHeight="1">
      <c r="A25" s="11"/>
      <c r="B25" s="59" t="s">
        <v>25</v>
      </c>
      <c r="C25" s="59"/>
      <c r="D25" s="11"/>
      <c r="E25" s="11"/>
      <c r="F25" s="11"/>
      <c r="G25" s="59" t="s">
        <v>28</v>
      </c>
      <c r="H25" s="59"/>
      <c r="I25" s="11"/>
    </row>
    <row r="26" spans="1:56" ht="20.25" customHeight="1">
      <c r="A26" s="11"/>
      <c r="B26" s="60" t="s">
        <v>26</v>
      </c>
      <c r="C26" s="60"/>
      <c r="D26" s="11"/>
      <c r="E26" s="11"/>
      <c r="F26" s="11"/>
      <c r="G26" s="60" t="s">
        <v>29</v>
      </c>
      <c r="H26" s="60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bD0wieXyWLDRHbO/8uVGSp1p8IJetY9IANqZHBdZiqyKVqTsfUoA4nlBIEBvg8RzpiL2jxRBbyTPIsj08SxrOg==" saltValue="Kao/tS1vRDiM718HmuqHnA==" spinCount="100000" sheet="1" objects="1" scenarios="1" formatCells="0" formatColumns="0" formatRows="0"/>
  <mergeCells count="22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B11"/>
    <mergeCell ref="C10:G10"/>
    <mergeCell ref="H10:H11"/>
    <mergeCell ref="I10:I11"/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</mergeCells>
  <dataValidations count="4">
    <dataValidation type="list" allowBlank="1" showInputMessage="1" showErrorMessage="1" sqref="C13:G22">
      <formula1>GASStrnd</formula1>
    </dataValidation>
    <dataValidation allowBlank="1" showInputMessage="1" showErrorMessage="1" prompt="Insert the name of School Here!" sqref="A4:AL4"/>
    <dataValidation allowBlank="1" showInputMessage="1" showErrorMessage="1" prompt="Enter the Grade/Year Level and the section Here!" sqref="A6:AL6"/>
    <dataValidation allowBlank="1" showInputMessage="1" showErrorMessage="1" prompt="Enter the Subject Here!" sqref="A7:A9"/>
  </dataValidations>
  <pageMargins left="0.5" right="1.5" top="0.5" bottom="0.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9"/>
  <sheetViews>
    <sheetView tabSelected="1" topLeftCell="A37" zoomScaleNormal="120" workbookViewId="0">
      <selection activeCell="S13" sqref="S13"/>
    </sheetView>
  </sheetViews>
  <sheetFormatPr defaultRowHeight="15"/>
  <cols>
    <col min="1" max="1" width="5.5703125" customWidth="1"/>
    <col min="2" max="2" width="54.28515625" style="1" customWidth="1"/>
    <col min="3" max="7" width="6.7109375" customWidth="1"/>
    <col min="11" max="11" width="9.140625" customWidth="1"/>
    <col min="12" max="17" width="9.140625" hidden="1" customWidth="1"/>
    <col min="18" max="18" width="9.140625" customWidth="1"/>
  </cols>
  <sheetData>
    <row r="1" spans="1:30" ht="18">
      <c r="A1" s="71" t="s">
        <v>17</v>
      </c>
      <c r="B1" s="71"/>
      <c r="C1" s="71"/>
      <c r="D1" s="71"/>
      <c r="E1" s="71"/>
      <c r="F1" s="71"/>
      <c r="G1" s="7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.75">
      <c r="A2" s="72" t="s">
        <v>18</v>
      </c>
      <c r="B2" s="72"/>
      <c r="C2" s="72"/>
      <c r="D2" s="72"/>
      <c r="E2" s="72"/>
      <c r="F2" s="72"/>
      <c r="G2" s="7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" customHeight="1">
      <c r="A3" s="73" t="s">
        <v>19</v>
      </c>
      <c r="B3" s="73"/>
      <c r="C3" s="73"/>
      <c r="D3" s="73"/>
      <c r="E3" s="73"/>
      <c r="F3" s="73"/>
      <c r="G3" s="7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4.25" customHeight="1">
      <c r="A4" s="74" t="str">
        <f>'Y1FIRST SEMESTER'!A4:I4</f>
        <v>CORDOVA NATIONAL HIGH SCHOOL</v>
      </c>
      <c r="B4" s="74"/>
      <c r="C4" s="74"/>
      <c r="D4" s="74"/>
      <c r="E4" s="74"/>
      <c r="F4" s="74"/>
      <c r="G4" s="7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6.5" customHeight="1" thickBot="1">
      <c r="A5" s="75" t="str">
        <f>'Y1FIRST SEMESTER'!A5:I5</f>
        <v>Day-as, Cordova, Cebu</v>
      </c>
      <c r="B5" s="75"/>
      <c r="C5" s="75"/>
      <c r="D5" s="75"/>
      <c r="E5" s="75"/>
      <c r="F5" s="75"/>
      <c r="G5" s="75"/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.5" customHeight="1" thickTop="1">
      <c r="A6" s="76"/>
      <c r="B6" s="76"/>
      <c r="C6" s="76"/>
      <c r="D6" s="76"/>
      <c r="E6" s="76"/>
      <c r="F6" s="76"/>
      <c r="G6" s="76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3.25" customHeight="1">
      <c r="A7" s="96" t="s">
        <v>34</v>
      </c>
      <c r="B7" s="96"/>
      <c r="C7" s="96"/>
      <c r="D7" s="96"/>
      <c r="E7" s="96"/>
      <c r="F7" s="96"/>
      <c r="G7" s="9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3.25" customHeight="1">
      <c r="A8" s="78" t="str">
        <f>'List of Specializations'!A2</f>
        <v>ACADEMIC TRACK- HUMSS</v>
      </c>
      <c r="B8" s="78"/>
      <c r="C8" s="78"/>
      <c r="D8" s="78"/>
      <c r="E8" s="78"/>
      <c r="F8" s="78"/>
      <c r="G8" s="7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7.25" customHeight="1">
      <c r="A9" s="97"/>
      <c r="B9" s="97"/>
      <c r="C9" s="97"/>
      <c r="D9" s="97"/>
      <c r="E9" s="97"/>
      <c r="F9" s="97"/>
      <c r="G9" s="9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7.25" customHeight="1">
      <c r="A10" s="98" t="s">
        <v>36</v>
      </c>
      <c r="B10" s="99" t="s">
        <v>35</v>
      </c>
      <c r="C10" s="100" t="s">
        <v>37</v>
      </c>
      <c r="D10" s="103" t="s">
        <v>38</v>
      </c>
      <c r="E10" s="104"/>
      <c r="F10" s="104"/>
      <c r="G10" s="10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7.25" customHeight="1">
      <c r="A11" s="98"/>
      <c r="B11" s="99"/>
      <c r="C11" s="101"/>
      <c r="D11" s="106" t="s">
        <v>39</v>
      </c>
      <c r="E11" s="107"/>
      <c r="F11" s="106" t="s">
        <v>40</v>
      </c>
      <c r="G11" s="10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7.25" customHeight="1">
      <c r="A12" s="98"/>
      <c r="B12" s="99"/>
      <c r="C12" s="102"/>
      <c r="D12" s="32" t="s">
        <v>46</v>
      </c>
      <c r="E12" s="32" t="s">
        <v>47</v>
      </c>
      <c r="F12" s="32" t="s">
        <v>46</v>
      </c>
      <c r="G12" s="32" t="s">
        <v>47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5" customHeight="1">
      <c r="A13" s="33"/>
      <c r="B13" s="34" t="s">
        <v>52</v>
      </c>
      <c r="C13" s="33"/>
      <c r="D13" s="33"/>
      <c r="E13" s="33"/>
      <c r="F13" s="33"/>
      <c r="G13" s="3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5" customHeight="1">
      <c r="A14" s="35" t="str">
        <f>IF(N14=1,"l","x")</f>
        <v>l</v>
      </c>
      <c r="B14" s="36" t="str">
        <f>'List of Specializations'!A5</f>
        <v xml:space="preserve">Oral Communication </v>
      </c>
      <c r="C14" s="37">
        <v>80</v>
      </c>
      <c r="D14" s="38">
        <f>'Y1FIRST SEMESTER'!Z23</f>
        <v>1</v>
      </c>
      <c r="E14" s="38">
        <f>'Y1SECOND SEMESTER'!Z23</f>
        <v>0</v>
      </c>
      <c r="F14" s="38">
        <f>'Y2FIRST SEMESTER '!Z23</f>
        <v>0</v>
      </c>
      <c r="G14" s="38">
        <f>'Y2SECOND SEMESTER '!Z23</f>
        <v>0</v>
      </c>
      <c r="H14" s="7"/>
      <c r="I14" s="7"/>
      <c r="J14" s="7"/>
      <c r="K14" s="7"/>
      <c r="L14" s="7"/>
      <c r="M14" s="30">
        <f>SUM(D14:G14)</f>
        <v>1</v>
      </c>
      <c r="N14" s="30">
        <f>IF(M14=1,1,0)</f>
        <v>1</v>
      </c>
      <c r="O14" s="30"/>
      <c r="P14" s="30">
        <f>IF(A14="l",1,0)</f>
        <v>1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5" customHeight="1">
      <c r="A15" s="35" t="str">
        <f>IF(N15=2,"l","x")</f>
        <v>l</v>
      </c>
      <c r="B15" s="36" t="str">
        <f>'List of Specializations'!A6</f>
        <v xml:space="preserve">Reading and Writing </v>
      </c>
      <c r="C15" s="37">
        <v>80</v>
      </c>
      <c r="D15" s="38">
        <f>'Y1FIRST SEMESTER'!AA23</f>
        <v>2</v>
      </c>
      <c r="E15" s="38">
        <f>'Y1SECOND SEMESTER'!AA23</f>
        <v>0</v>
      </c>
      <c r="F15" s="38">
        <f>'Y2FIRST SEMESTER '!AA23</f>
        <v>0</v>
      </c>
      <c r="G15" s="38">
        <f>'Y2SECOND SEMESTER '!AA23</f>
        <v>0</v>
      </c>
      <c r="H15" s="7"/>
      <c r="I15" s="7"/>
      <c r="J15" s="7"/>
      <c r="K15" s="7"/>
      <c r="L15" s="7"/>
      <c r="M15" s="30">
        <f t="shared" ref="M15:M46" si="0">SUM(D15:G15)</f>
        <v>2</v>
      </c>
      <c r="N15" s="30">
        <f>IF(M15=2,2,0)</f>
        <v>2</v>
      </c>
      <c r="O15" s="7"/>
      <c r="P15" s="30">
        <f t="shared" ref="P15:P46" si="1">IF(A15="l",1,0)</f>
        <v>1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5" customHeight="1">
      <c r="A16" s="35" t="str">
        <f>IF(N16=3,"l","x")</f>
        <v>l</v>
      </c>
      <c r="B16" s="36" t="str">
        <f>'List of Specializations'!A7</f>
        <v xml:space="preserve">Komunikasyon at Pananaliksik sa Wika at Kulturang Pilipino </v>
      </c>
      <c r="C16" s="37">
        <v>80</v>
      </c>
      <c r="D16" s="38">
        <f>'Y1FIRST SEMESTER'!AB23</f>
        <v>3</v>
      </c>
      <c r="E16" s="38">
        <f>'Y1SECOND SEMESTER'!AB23</f>
        <v>0</v>
      </c>
      <c r="F16" s="38">
        <f>'Y2FIRST SEMESTER '!AB23</f>
        <v>0</v>
      </c>
      <c r="G16" s="38">
        <f>'Y2SECOND SEMESTER '!AB23</f>
        <v>0</v>
      </c>
      <c r="H16" s="7"/>
      <c r="I16" s="7"/>
      <c r="J16" s="7"/>
      <c r="K16" s="7"/>
      <c r="L16" s="7"/>
      <c r="M16" s="30">
        <f t="shared" si="0"/>
        <v>3</v>
      </c>
      <c r="N16" s="30">
        <f>IF(M16=3,3,0)</f>
        <v>3</v>
      </c>
      <c r="O16" s="7"/>
      <c r="P16" s="30">
        <f t="shared" si="1"/>
        <v>1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5" customHeight="1">
      <c r="A17" s="35" t="str">
        <f>IF(N17=4,"l","x")</f>
        <v>l</v>
      </c>
      <c r="B17" s="36" t="str">
        <f>'List of Specializations'!A8</f>
        <v xml:space="preserve">Pagbasa at Pagsusuri ng Iba't-Ibang Teksto Tungo sa Pananaliksik </v>
      </c>
      <c r="C17" s="37">
        <v>80</v>
      </c>
      <c r="D17" s="38">
        <f>'Y1FIRST SEMESTER'!AC23</f>
        <v>4</v>
      </c>
      <c r="E17" s="38">
        <f>'Y1SECOND SEMESTER'!AC23</f>
        <v>0</v>
      </c>
      <c r="F17" s="38">
        <f>'Y2FIRST SEMESTER '!AC23</f>
        <v>0</v>
      </c>
      <c r="G17" s="38">
        <f>'Y2SECOND SEMESTER '!AC23</f>
        <v>0</v>
      </c>
      <c r="H17" s="7"/>
      <c r="I17" s="7"/>
      <c r="J17" s="7"/>
      <c r="K17" s="7"/>
      <c r="L17" s="7"/>
      <c r="M17" s="30">
        <f t="shared" si="0"/>
        <v>4</v>
      </c>
      <c r="N17" s="30">
        <f>IF(M17=4,4,0)</f>
        <v>4</v>
      </c>
      <c r="O17" s="7"/>
      <c r="P17" s="30">
        <f t="shared" si="1"/>
        <v>1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5" customHeight="1">
      <c r="A18" s="35" t="str">
        <f>IF(N18=5,"l","x")</f>
        <v>l</v>
      </c>
      <c r="B18" s="36" t="str">
        <f>'List of Specializations'!A9</f>
        <v xml:space="preserve">21st Century Literature from the Philippines and the World </v>
      </c>
      <c r="C18" s="37">
        <v>80</v>
      </c>
      <c r="D18" s="38">
        <f>'Y1FIRST SEMESTER'!AD23</f>
        <v>5</v>
      </c>
      <c r="E18" s="38">
        <f>'Y1SECOND SEMESTER'!AD23</f>
        <v>0</v>
      </c>
      <c r="F18" s="38">
        <f>'Y2FIRST SEMESTER '!AD23</f>
        <v>0</v>
      </c>
      <c r="G18" s="38">
        <f>'Y2SECOND SEMESTER '!AD23</f>
        <v>0</v>
      </c>
      <c r="H18" s="7"/>
      <c r="I18" s="7"/>
      <c r="J18" s="7"/>
      <c r="K18" s="7"/>
      <c r="L18" s="7"/>
      <c r="M18" s="30">
        <f t="shared" si="0"/>
        <v>5</v>
      </c>
      <c r="N18" s="30">
        <f>IF(M18=5,5,0)</f>
        <v>5</v>
      </c>
      <c r="O18" s="7"/>
      <c r="P18" s="30">
        <f t="shared" si="1"/>
        <v>1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5" customHeight="1">
      <c r="A19" s="35" t="str">
        <f>IF(N19=6,"l","x")</f>
        <v>l</v>
      </c>
      <c r="B19" s="36" t="str">
        <f>'List of Specializations'!A10</f>
        <v xml:space="preserve">Contemporary Philippine Arts from the Regions </v>
      </c>
      <c r="C19" s="37">
        <v>80</v>
      </c>
      <c r="D19" s="38">
        <f>'Y1FIRST SEMESTER'!AE23</f>
        <v>6</v>
      </c>
      <c r="E19" s="38">
        <f>'Y1SECOND SEMESTER'!AE23</f>
        <v>0</v>
      </c>
      <c r="F19" s="38">
        <f>'Y2FIRST SEMESTER '!AE23</f>
        <v>0</v>
      </c>
      <c r="G19" s="38">
        <f>'Y2SECOND SEMESTER '!AE23</f>
        <v>0</v>
      </c>
      <c r="H19" s="7"/>
      <c r="I19" s="7"/>
      <c r="J19" s="7"/>
      <c r="K19" s="7"/>
      <c r="L19" s="7"/>
      <c r="M19" s="30">
        <f t="shared" si="0"/>
        <v>6</v>
      </c>
      <c r="N19" s="30">
        <f>IF(M19=6,6,0)</f>
        <v>6</v>
      </c>
      <c r="O19" s="7"/>
      <c r="P19" s="30">
        <f t="shared" si="1"/>
        <v>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5" customHeight="1">
      <c r="A20" s="35" t="str">
        <f>IF(N20=7,"l","x")</f>
        <v>l</v>
      </c>
      <c r="B20" s="36" t="str">
        <f>'List of Specializations'!A11</f>
        <v xml:space="preserve">Media and Information Literacy </v>
      </c>
      <c r="C20" s="37">
        <v>80</v>
      </c>
      <c r="D20" s="38">
        <f>'Y1FIRST SEMESTER'!AF23</f>
        <v>0</v>
      </c>
      <c r="E20" s="38">
        <f>'Y1SECOND SEMESTER'!AF23</f>
        <v>7</v>
      </c>
      <c r="F20" s="38">
        <f>'Y2FIRST SEMESTER '!AF23</f>
        <v>0</v>
      </c>
      <c r="G20" s="38">
        <f>'Y2SECOND SEMESTER '!AF23</f>
        <v>0</v>
      </c>
      <c r="H20" s="7"/>
      <c r="I20" s="7"/>
      <c r="J20" s="7"/>
      <c r="K20" s="7"/>
      <c r="L20" s="7"/>
      <c r="M20" s="30">
        <f t="shared" si="0"/>
        <v>7</v>
      </c>
      <c r="N20" s="30">
        <f>IF(M20=7,7,0)</f>
        <v>7</v>
      </c>
      <c r="O20" s="7"/>
      <c r="P20" s="30">
        <f t="shared" si="1"/>
        <v>1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5" customHeight="1">
      <c r="A21" s="35" t="str">
        <f>IF(N21=8,"l","x")</f>
        <v>l</v>
      </c>
      <c r="B21" s="36" t="str">
        <f>'List of Specializations'!A12</f>
        <v xml:space="preserve">General Mathematics </v>
      </c>
      <c r="C21" s="37">
        <v>80</v>
      </c>
      <c r="D21" s="38">
        <f>'Y1FIRST SEMESTER'!AG23</f>
        <v>8</v>
      </c>
      <c r="E21" s="38">
        <f>'Y1SECOND SEMESTER'!AG23</f>
        <v>0</v>
      </c>
      <c r="F21" s="38">
        <f>'Y2FIRST SEMESTER '!AG23</f>
        <v>0</v>
      </c>
      <c r="G21" s="38">
        <f>'Y2SECOND SEMESTER '!AG23</f>
        <v>0</v>
      </c>
      <c r="H21" s="7"/>
      <c r="I21" s="7"/>
      <c r="J21" s="7"/>
      <c r="K21" s="7"/>
      <c r="L21" s="7"/>
      <c r="M21" s="30">
        <f t="shared" si="0"/>
        <v>8</v>
      </c>
      <c r="N21" s="30">
        <f>IF(M21=8,8,0)</f>
        <v>8</v>
      </c>
      <c r="O21" s="7"/>
      <c r="P21" s="30">
        <f t="shared" si="1"/>
        <v>1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" customHeight="1">
      <c r="A22" s="35" t="str">
        <f>IF(N22=9,"l","x")</f>
        <v>l</v>
      </c>
      <c r="B22" s="36" t="str">
        <f>'List of Specializations'!A13</f>
        <v xml:space="preserve">Statistics and Probability </v>
      </c>
      <c r="C22" s="37">
        <v>80</v>
      </c>
      <c r="D22" s="38">
        <f>'Y1FIRST SEMESTER'!AH23</f>
        <v>9</v>
      </c>
      <c r="E22" s="38">
        <f>'Y1SECOND SEMESTER'!AH23</f>
        <v>0</v>
      </c>
      <c r="F22" s="38">
        <f>'Y2FIRST SEMESTER '!AH23</f>
        <v>0</v>
      </c>
      <c r="G22" s="38">
        <f>'Y2SECOND SEMESTER '!AH23</f>
        <v>0</v>
      </c>
      <c r="H22" s="7"/>
      <c r="I22" s="7"/>
      <c r="J22" s="7"/>
      <c r="K22" s="7"/>
      <c r="L22" s="7"/>
      <c r="M22" s="30">
        <f t="shared" si="0"/>
        <v>9</v>
      </c>
      <c r="N22" s="30">
        <f>IF(M22=9,9,0)</f>
        <v>9</v>
      </c>
      <c r="O22" s="7"/>
      <c r="P22" s="30">
        <f t="shared" si="1"/>
        <v>1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" customHeight="1">
      <c r="A23" s="35" t="str">
        <f>IF(N23=10,"l","x")</f>
        <v>l</v>
      </c>
      <c r="B23" s="36" t="str">
        <f>'List of Specializations'!A14</f>
        <v>Earth and Life Science</v>
      </c>
      <c r="C23" s="37">
        <v>80</v>
      </c>
      <c r="D23" s="38">
        <f>'Y1FIRST SEMESTER'!AI23</f>
        <v>0</v>
      </c>
      <c r="E23" s="38">
        <f>'Y1SECOND SEMESTER'!AI23</f>
        <v>10</v>
      </c>
      <c r="F23" s="38">
        <f>'Y2FIRST SEMESTER '!AI23</f>
        <v>0</v>
      </c>
      <c r="G23" s="38">
        <f>'Y2SECOND SEMESTER '!AI23</f>
        <v>0</v>
      </c>
      <c r="H23" s="7"/>
      <c r="I23" s="7"/>
      <c r="J23" s="7"/>
      <c r="K23" s="7"/>
      <c r="L23" s="7"/>
      <c r="M23" s="30">
        <f t="shared" si="0"/>
        <v>10</v>
      </c>
      <c r="N23" s="30">
        <f>IF(M23=10,10,0)</f>
        <v>10</v>
      </c>
      <c r="O23" s="7"/>
      <c r="P23" s="30">
        <f t="shared" si="1"/>
        <v>1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" customHeight="1">
      <c r="A24" s="35" t="str">
        <f>IF(N24=11,"l","x")</f>
        <v>l</v>
      </c>
      <c r="B24" s="36" t="str">
        <f>'List of Specializations'!A15</f>
        <v>Physical Science</v>
      </c>
      <c r="C24" s="37">
        <v>80</v>
      </c>
      <c r="D24" s="38">
        <f>'Y1FIRST SEMESTER'!AJ23</f>
        <v>0</v>
      </c>
      <c r="E24" s="38">
        <f>'Y1SECOND SEMESTER'!AJ23</f>
        <v>11</v>
      </c>
      <c r="F24" s="38">
        <f>'Y2FIRST SEMESTER '!AJ23</f>
        <v>0</v>
      </c>
      <c r="G24" s="38">
        <f>'Y2SECOND SEMESTER '!AJ23</f>
        <v>0</v>
      </c>
      <c r="H24" s="7"/>
      <c r="I24" s="7"/>
      <c r="J24" s="7"/>
      <c r="K24" s="7"/>
      <c r="L24" s="7"/>
      <c r="M24" s="30">
        <f t="shared" si="0"/>
        <v>11</v>
      </c>
      <c r="N24" s="30">
        <f>IF(M24=11,11,0)</f>
        <v>11</v>
      </c>
      <c r="O24" s="7"/>
      <c r="P24" s="30">
        <f t="shared" si="1"/>
        <v>1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" customHeight="1">
      <c r="A25" s="35" t="str">
        <f>IF(N25=12,"l","x")</f>
        <v>l</v>
      </c>
      <c r="B25" s="36" t="str">
        <f>'List of Specializations'!A16</f>
        <v xml:space="preserve">Personal Development / Pansariling Kaunlaran </v>
      </c>
      <c r="C25" s="37">
        <v>80</v>
      </c>
      <c r="D25" s="38">
        <f>'Y1FIRST SEMESTER'!AK23</f>
        <v>0</v>
      </c>
      <c r="E25" s="38">
        <f>'Y1SECOND SEMESTER'!AK23</f>
        <v>12</v>
      </c>
      <c r="F25" s="38">
        <f>'Y2FIRST SEMESTER '!AK23</f>
        <v>0</v>
      </c>
      <c r="G25" s="38">
        <f>'Y2SECOND SEMESTER '!AK23</f>
        <v>0</v>
      </c>
      <c r="H25" s="7"/>
      <c r="I25" s="7"/>
      <c r="J25" s="7"/>
      <c r="K25" s="7"/>
      <c r="L25" s="7"/>
      <c r="M25" s="30">
        <f t="shared" si="0"/>
        <v>12</v>
      </c>
      <c r="N25" s="30">
        <f>IF(M25=12,12,0)</f>
        <v>12</v>
      </c>
      <c r="O25" s="7"/>
      <c r="P25" s="30">
        <f t="shared" si="1"/>
        <v>1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" customHeight="1">
      <c r="A26" s="35" t="str">
        <f>IF(N26=13,"l","x")</f>
        <v>l</v>
      </c>
      <c r="B26" s="36" t="str">
        <f>'List of Specializations'!A17</f>
        <v xml:space="preserve">Understanding Culture, Society and Politics </v>
      </c>
      <c r="C26" s="37">
        <v>80</v>
      </c>
      <c r="D26" s="38">
        <f>'Y1FIRST SEMESTER'!AL23</f>
        <v>0</v>
      </c>
      <c r="E26" s="38">
        <f>'Y1SECOND SEMESTER'!AL23</f>
        <v>13</v>
      </c>
      <c r="F26" s="38">
        <f>'Y2FIRST SEMESTER '!AL23</f>
        <v>0</v>
      </c>
      <c r="G26" s="38">
        <f>'Y2SECOND SEMESTER '!AL23</f>
        <v>0</v>
      </c>
      <c r="H26" s="7"/>
      <c r="I26" s="7"/>
      <c r="J26" s="7"/>
      <c r="K26" s="7"/>
      <c r="L26" s="7"/>
      <c r="M26" s="30">
        <f t="shared" si="0"/>
        <v>13</v>
      </c>
      <c r="N26" s="30">
        <f>IF(M26=13,13,0)</f>
        <v>13</v>
      </c>
      <c r="O26" s="7"/>
      <c r="P26" s="30">
        <f t="shared" si="1"/>
        <v>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" customHeight="1">
      <c r="A27" s="35" t="str">
        <f>IF(N27=14,"l","x")</f>
        <v>l</v>
      </c>
      <c r="B27" s="36" t="str">
        <f>'List of Specializations'!A18</f>
        <v>Introduction to the Philosophy of the Human Person / Pambungad sa Pilosopiya ng Tao 80</v>
      </c>
      <c r="C27" s="37">
        <v>80</v>
      </c>
      <c r="D27" s="38">
        <f>'Y1FIRST SEMESTER'!AM23</f>
        <v>0</v>
      </c>
      <c r="E27" s="38">
        <f>'Y1SECOND SEMESTER'!AM23</f>
        <v>14</v>
      </c>
      <c r="F27" s="38">
        <f>'Y2FIRST SEMESTER '!AM23</f>
        <v>0</v>
      </c>
      <c r="G27" s="38">
        <f>'Y2SECOND SEMESTER '!AM23</f>
        <v>0</v>
      </c>
      <c r="H27" s="7"/>
      <c r="I27" s="7"/>
      <c r="J27" s="7"/>
      <c r="K27" s="7"/>
      <c r="L27" s="7"/>
      <c r="M27" s="30">
        <f t="shared" si="0"/>
        <v>14</v>
      </c>
      <c r="N27" s="30">
        <f>IF(M27=14,14,0)</f>
        <v>14</v>
      </c>
      <c r="O27" s="7"/>
      <c r="P27" s="30">
        <f t="shared" si="1"/>
        <v>1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" customHeight="1">
      <c r="A28" s="35" t="str">
        <f>IF(M28=4,"l","x")</f>
        <v>l</v>
      </c>
      <c r="B28" s="36" t="str">
        <f>'List of Specializations'!A19</f>
        <v xml:space="preserve">PE and Health </v>
      </c>
      <c r="C28" s="37">
        <v>20</v>
      </c>
      <c r="D28" s="57">
        <v>1</v>
      </c>
      <c r="E28" s="57">
        <v>1</v>
      </c>
      <c r="F28" s="57">
        <v>1</v>
      </c>
      <c r="G28" s="57">
        <v>1</v>
      </c>
      <c r="H28" s="7"/>
      <c r="I28" s="7"/>
      <c r="J28" s="7"/>
      <c r="K28" s="7"/>
      <c r="L28" s="7"/>
      <c r="M28" s="30">
        <f t="shared" si="0"/>
        <v>4</v>
      </c>
      <c r="N28" s="30">
        <f>IF(M28=15,15,0)</f>
        <v>0</v>
      </c>
      <c r="O28" s="7"/>
      <c r="P28" s="30">
        <f t="shared" si="1"/>
        <v>1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" customHeight="1">
      <c r="A29" s="39"/>
      <c r="B29" s="40" t="s">
        <v>53</v>
      </c>
      <c r="C29" s="41"/>
      <c r="D29" s="42"/>
      <c r="E29" s="42"/>
      <c r="F29" s="33"/>
      <c r="G29" s="33"/>
      <c r="H29" s="7"/>
      <c r="I29" s="7"/>
      <c r="J29" s="7"/>
      <c r="K29" s="7"/>
      <c r="L29" s="7"/>
      <c r="M29" s="31"/>
      <c r="N29" s="31"/>
      <c r="O29" s="7"/>
      <c r="P29" s="30">
        <f t="shared" si="1"/>
        <v>0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" customHeight="1">
      <c r="A30" s="35" t="str">
        <f>IF(N30=16,"l","x")</f>
        <v>l</v>
      </c>
      <c r="B30" s="36" t="str">
        <f>'List of Specializations'!A22</f>
        <v xml:space="preserve">English for Academic and Professional Purposes </v>
      </c>
      <c r="C30" s="37">
        <v>80</v>
      </c>
      <c r="D30" s="38">
        <f>'Y1FIRST SEMESTER'!AO23</f>
        <v>0</v>
      </c>
      <c r="E30" s="38">
        <f>'Y1SECOND SEMESTER'!AO23</f>
        <v>16</v>
      </c>
      <c r="F30" s="38">
        <f>'Y2FIRST SEMESTER '!AO23</f>
        <v>0</v>
      </c>
      <c r="G30" s="38">
        <f>'Y2SECOND SEMESTER '!AO23</f>
        <v>0</v>
      </c>
      <c r="H30" s="7"/>
      <c r="I30" s="7"/>
      <c r="J30" s="7"/>
      <c r="K30" s="7"/>
      <c r="L30" s="7"/>
      <c r="M30" s="30">
        <f t="shared" si="0"/>
        <v>16</v>
      </c>
      <c r="N30" s="30">
        <f>IF(M30=16,16,0)</f>
        <v>16</v>
      </c>
      <c r="O30" s="7"/>
      <c r="P30" s="30">
        <f t="shared" si="1"/>
        <v>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" customHeight="1">
      <c r="A31" s="35" t="str">
        <f>IF(N31=17,"l","x")</f>
        <v>l</v>
      </c>
      <c r="B31" s="36" t="str">
        <f>'List of Specializations'!A23</f>
        <v xml:space="preserve">Practical Research 1 </v>
      </c>
      <c r="C31" s="37">
        <v>80</v>
      </c>
      <c r="D31" s="38">
        <f>'Y1FIRST SEMESTER'!AP23</f>
        <v>0</v>
      </c>
      <c r="E31" s="38">
        <f>'Y1SECOND SEMESTER'!AP23</f>
        <v>17</v>
      </c>
      <c r="F31" s="38">
        <f>'Y2FIRST SEMESTER '!AP23</f>
        <v>0</v>
      </c>
      <c r="G31" s="38">
        <f>'Y2SECOND SEMESTER '!AP23</f>
        <v>0</v>
      </c>
      <c r="H31" s="7"/>
      <c r="I31" s="7"/>
      <c r="J31" s="7"/>
      <c r="K31" s="7"/>
      <c r="L31" s="7"/>
      <c r="M31" s="30">
        <f t="shared" si="0"/>
        <v>17</v>
      </c>
      <c r="N31" s="30">
        <f>IF(M31=17,17,0)</f>
        <v>17</v>
      </c>
      <c r="O31" s="7"/>
      <c r="P31" s="30">
        <f t="shared" si="1"/>
        <v>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" customHeight="1">
      <c r="A32" s="35" t="str">
        <f>IF(N32=18,"l","x")</f>
        <v>l</v>
      </c>
      <c r="B32" s="36" t="str">
        <f>'List of Specializations'!A24</f>
        <v xml:space="preserve">Practical Research 2 </v>
      </c>
      <c r="C32" s="37">
        <v>80</v>
      </c>
      <c r="D32" s="38">
        <f>'Y1FIRST SEMESTER'!AQ23</f>
        <v>0</v>
      </c>
      <c r="E32" s="38">
        <f>'Y1SECOND SEMESTER'!AQ23</f>
        <v>0</v>
      </c>
      <c r="F32" s="38">
        <f>'Y2FIRST SEMESTER '!AQ23</f>
        <v>18</v>
      </c>
      <c r="G32" s="38">
        <f>'Y2SECOND SEMESTER '!AQ23</f>
        <v>0</v>
      </c>
      <c r="H32" s="7"/>
      <c r="I32" s="7"/>
      <c r="J32" s="7"/>
      <c r="K32" s="7"/>
      <c r="L32" s="7"/>
      <c r="M32" s="30">
        <f t="shared" si="0"/>
        <v>18</v>
      </c>
      <c r="N32" s="30">
        <f>IF(M32=18,18,0)</f>
        <v>18</v>
      </c>
      <c r="O32" s="7"/>
      <c r="P32" s="30">
        <f t="shared" si="1"/>
        <v>1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" customHeight="1">
      <c r="A33" s="35" t="str">
        <f>IF(N33=19,"l","x")</f>
        <v>l</v>
      </c>
      <c r="B33" s="36" t="str">
        <f>'List of Specializations'!A25</f>
        <v xml:space="preserve">Pagsulat sa Filipino sa Piling Larangan (Akademik, Isports, Sining, at Tech-Voc) </v>
      </c>
      <c r="C33" s="37">
        <v>80</v>
      </c>
      <c r="D33" s="38">
        <f>'Y1FIRST SEMESTER'!AR23</f>
        <v>0</v>
      </c>
      <c r="E33" s="38">
        <f>'Y1SECOND SEMESTER'!AR23</f>
        <v>0</v>
      </c>
      <c r="F33" s="38">
        <f>'Y2FIRST SEMESTER '!AR23</f>
        <v>19</v>
      </c>
      <c r="G33" s="38">
        <f>'Y2SECOND SEMESTER '!AR23</f>
        <v>0</v>
      </c>
      <c r="H33" s="7"/>
      <c r="I33" s="7"/>
      <c r="J33" s="7"/>
      <c r="K33" s="7"/>
      <c r="L33" s="7"/>
      <c r="M33" s="30">
        <f t="shared" si="0"/>
        <v>19</v>
      </c>
      <c r="N33" s="30">
        <f>IF(M33=19,19,0)</f>
        <v>19</v>
      </c>
      <c r="O33" s="7"/>
      <c r="P33" s="30">
        <f t="shared" si="1"/>
        <v>1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" customHeight="1">
      <c r="A34" s="35" t="str">
        <f>IF(N34=20,"l","x")</f>
        <v>l</v>
      </c>
      <c r="B34" s="36" t="str">
        <f>'List of Specializations'!A26</f>
        <v xml:space="preserve">Empowerment Technologies (E-Tech): ICT fpr Professional Tracks </v>
      </c>
      <c r="C34" s="37">
        <v>80</v>
      </c>
      <c r="D34" s="38">
        <f>'Y1FIRST SEMESTER'!AS23</f>
        <v>0</v>
      </c>
      <c r="E34" s="38">
        <f>'Y1SECOND SEMESTER'!AS23</f>
        <v>0</v>
      </c>
      <c r="F34" s="38">
        <f>'Y2FIRST SEMESTER '!AS23</f>
        <v>20</v>
      </c>
      <c r="G34" s="38">
        <f>'Y2SECOND SEMESTER '!AS23</f>
        <v>0</v>
      </c>
      <c r="H34" s="7"/>
      <c r="I34" s="7"/>
      <c r="J34" s="7"/>
      <c r="K34" s="7"/>
      <c r="L34" s="7"/>
      <c r="M34" s="30">
        <f t="shared" si="0"/>
        <v>20</v>
      </c>
      <c r="N34" s="30">
        <f>IF(M34=20,20,0)</f>
        <v>20</v>
      </c>
      <c r="O34" s="7"/>
      <c r="P34" s="30">
        <f t="shared" si="1"/>
        <v>1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" customHeight="1">
      <c r="A35" s="35" t="str">
        <f>IF(N35=21,"l","x")</f>
        <v>l</v>
      </c>
      <c r="B35" s="36" t="str">
        <f>'List of Specializations'!A27</f>
        <v xml:space="preserve">Entrepreneurship </v>
      </c>
      <c r="C35" s="37">
        <v>80</v>
      </c>
      <c r="D35" s="38">
        <f>'Y1FIRST SEMESTER'!AT23</f>
        <v>0</v>
      </c>
      <c r="E35" s="38">
        <f>'Y1SECOND SEMESTER'!AT23</f>
        <v>0</v>
      </c>
      <c r="F35" s="38">
        <f>'Y2FIRST SEMESTER '!AT23</f>
        <v>21</v>
      </c>
      <c r="G35" s="38">
        <f>'Y2SECOND SEMESTER '!AT23</f>
        <v>0</v>
      </c>
      <c r="H35" s="7"/>
      <c r="I35" s="7"/>
      <c r="J35" s="7"/>
      <c r="K35" s="7"/>
      <c r="L35" s="7"/>
      <c r="M35" s="30">
        <f t="shared" si="0"/>
        <v>21</v>
      </c>
      <c r="N35" s="30">
        <f>IF(M35=21,21,0)</f>
        <v>21</v>
      </c>
      <c r="O35" s="7"/>
      <c r="P35" s="30">
        <f t="shared" si="1"/>
        <v>1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5" customHeight="1">
      <c r="A36" s="35" t="str">
        <f>IF(N36=22,"l","x")</f>
        <v>l</v>
      </c>
      <c r="B36" s="36" t="str">
        <f>'List of Specializations'!A28</f>
        <v xml:space="preserve">Research Project/Culminating Activity* </v>
      </c>
      <c r="C36" s="37">
        <v>80</v>
      </c>
      <c r="D36" s="38">
        <f>'Y1FIRST SEMESTER'!AU23</f>
        <v>0</v>
      </c>
      <c r="E36" s="38">
        <f>'Y1SECOND SEMESTER'!AU23</f>
        <v>0</v>
      </c>
      <c r="F36" s="38">
        <f>'Y2FIRST SEMESTER '!AU23</f>
        <v>22</v>
      </c>
      <c r="G36" s="38">
        <f>'Y2SECOND SEMESTER '!AU23</f>
        <v>0</v>
      </c>
      <c r="H36" s="7"/>
      <c r="I36" s="7"/>
      <c r="J36" s="7"/>
      <c r="K36" s="7"/>
      <c r="L36" s="7"/>
      <c r="M36" s="30">
        <f t="shared" si="0"/>
        <v>22</v>
      </c>
      <c r="N36" s="30">
        <f>IF(M36=22,22,0)</f>
        <v>22</v>
      </c>
      <c r="O36" s="7"/>
      <c r="P36" s="30">
        <f t="shared" si="1"/>
        <v>1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5" customHeight="1">
      <c r="A37" s="39"/>
      <c r="B37" s="40" t="s">
        <v>54</v>
      </c>
      <c r="C37" s="41"/>
      <c r="D37" s="42"/>
      <c r="E37" s="42"/>
      <c r="F37" s="33"/>
      <c r="G37" s="33"/>
      <c r="H37" s="7"/>
      <c r="I37" s="7"/>
      <c r="J37" s="7"/>
      <c r="K37" s="7"/>
      <c r="L37" s="7"/>
      <c r="M37" s="31"/>
      <c r="N37" s="31"/>
      <c r="O37" s="7"/>
      <c r="P37" s="30">
        <f t="shared" si="1"/>
        <v>0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5" customHeight="1">
      <c r="A38" s="35" t="str">
        <f>IF(N38=23,"l","x")</f>
        <v>l</v>
      </c>
      <c r="B38" s="43" t="str">
        <f>'List of Specializations'!A30</f>
        <v>Creative Writing/Malikhaing Pagsulat</v>
      </c>
      <c r="C38" s="37">
        <v>80</v>
      </c>
      <c r="D38" s="38">
        <f>'Y1FIRST SEMESTER'!AV23</f>
        <v>0</v>
      </c>
      <c r="E38" s="38">
        <f>'Y1SECOND SEMESTER'!AV23</f>
        <v>0</v>
      </c>
      <c r="F38" s="38">
        <f>'Y2FIRST SEMESTER '!AV23</f>
        <v>23</v>
      </c>
      <c r="G38" s="38">
        <f>'Y2SECOND SEMESTER '!AV23</f>
        <v>0</v>
      </c>
      <c r="H38" s="7"/>
      <c r="I38" s="7"/>
      <c r="J38" s="7"/>
      <c r="K38" s="7"/>
      <c r="L38" s="7"/>
      <c r="M38" s="30">
        <f t="shared" si="0"/>
        <v>23</v>
      </c>
      <c r="N38" s="30">
        <f>IF(M38=23,23,0)</f>
        <v>23</v>
      </c>
      <c r="O38" s="7"/>
      <c r="P38" s="30">
        <f t="shared" si="1"/>
        <v>1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5" customHeight="1">
      <c r="A39" s="35" t="str">
        <f>IF(N39=24,"l","x")</f>
        <v>l</v>
      </c>
      <c r="B39" s="43" t="str">
        <f>'List of Specializations'!A31</f>
        <v>Introduction to World Religions and Belief Systems</v>
      </c>
      <c r="C39" s="37">
        <v>80</v>
      </c>
      <c r="D39" s="38">
        <f>'Y1FIRST SEMESTER'!AW23</f>
        <v>0</v>
      </c>
      <c r="E39" s="38">
        <f>'Y1SECOND SEMESTER'!AW23</f>
        <v>0</v>
      </c>
      <c r="F39" s="38">
        <f>'Y2FIRST SEMESTER '!AW23</f>
        <v>24</v>
      </c>
      <c r="G39" s="38">
        <f>'Y2SECOND SEMESTER '!AW23</f>
        <v>0</v>
      </c>
      <c r="H39" s="7"/>
      <c r="I39" s="7"/>
      <c r="J39" s="7"/>
      <c r="K39" s="7"/>
      <c r="L39" s="7"/>
      <c r="M39" s="30">
        <f t="shared" si="0"/>
        <v>24</v>
      </c>
      <c r="N39" s="30">
        <f>IF(M39=24,24,0)</f>
        <v>24</v>
      </c>
      <c r="O39" s="7"/>
      <c r="P39" s="30">
        <f t="shared" si="1"/>
        <v>1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5" customHeight="1">
      <c r="A40" s="35" t="str">
        <f>IF(N40=25,"l","x")</f>
        <v>l</v>
      </c>
      <c r="B40" s="43" t="str">
        <f>'List of Specializations'!A32</f>
        <v>Creative Nonfiction</v>
      </c>
      <c r="C40" s="37">
        <v>80</v>
      </c>
      <c r="D40" s="38">
        <f>'Y1FIRST SEMESTER'!AX23</f>
        <v>0</v>
      </c>
      <c r="E40" s="38">
        <f>'Y1SECOND SEMESTER'!AX23</f>
        <v>0</v>
      </c>
      <c r="F40" s="38">
        <f>'Y2FIRST SEMESTER '!AX23</f>
        <v>0</v>
      </c>
      <c r="G40" s="38">
        <f>'Y2SECOND SEMESTER '!AX23</f>
        <v>25</v>
      </c>
      <c r="H40" s="7"/>
      <c r="I40" s="7"/>
      <c r="J40" s="7"/>
      <c r="K40" s="7"/>
      <c r="L40" s="7"/>
      <c r="M40" s="30">
        <f t="shared" si="0"/>
        <v>25</v>
      </c>
      <c r="N40" s="30">
        <f>IF(M40=25,25,0)</f>
        <v>25</v>
      </c>
      <c r="O40" s="7"/>
      <c r="P40" s="30">
        <f t="shared" si="1"/>
        <v>1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 customHeight="1">
      <c r="A41" s="35" t="str">
        <f>IF(N41=26,"l","x")</f>
        <v>l</v>
      </c>
      <c r="B41" s="43" t="str">
        <f>'List of Specializations'!A33</f>
        <v>Trends, Networks, and Critical Thinking in the 21st Century Culture</v>
      </c>
      <c r="C41" s="37">
        <v>80</v>
      </c>
      <c r="D41" s="38">
        <f>'Y1FIRST SEMESTER'!AY23</f>
        <v>0</v>
      </c>
      <c r="E41" s="38">
        <f>'Y1SECOND SEMESTER'!AY23</f>
        <v>0</v>
      </c>
      <c r="F41" s="38">
        <f>'Y2FIRST SEMESTER '!AY23</f>
        <v>0</v>
      </c>
      <c r="G41" s="38">
        <f>'Y2SECOND SEMESTER '!AY23</f>
        <v>26</v>
      </c>
      <c r="H41" s="7"/>
      <c r="I41" s="7"/>
      <c r="J41" s="7"/>
      <c r="K41" s="7"/>
      <c r="L41" s="7"/>
      <c r="M41" s="30">
        <f t="shared" si="0"/>
        <v>26</v>
      </c>
      <c r="N41" s="30">
        <f>IF(M41=26,26,0)</f>
        <v>26</v>
      </c>
      <c r="O41" s="7"/>
      <c r="P41" s="30">
        <f t="shared" si="1"/>
        <v>1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" customHeight="1">
      <c r="A42" s="35" t="str">
        <f>IF(N42=27,"l","x")</f>
        <v>l</v>
      </c>
      <c r="B42" s="43" t="str">
        <f>'List of Specializations'!A34</f>
        <v>Philippine Politics and Governance</v>
      </c>
      <c r="C42" s="37">
        <v>80</v>
      </c>
      <c r="D42" s="38">
        <f>'Y1FIRST SEMESTER'!AZ23</f>
        <v>0</v>
      </c>
      <c r="E42" s="38">
        <f>'Y1SECOND SEMESTER'!AZ23</f>
        <v>0</v>
      </c>
      <c r="F42" s="38">
        <f>'Y2FIRST SEMESTER '!AZ23</f>
        <v>0</v>
      </c>
      <c r="G42" s="38">
        <f>'Y2SECOND SEMESTER '!AZ23</f>
        <v>27</v>
      </c>
      <c r="H42" s="7"/>
      <c r="I42" s="7"/>
      <c r="J42" s="7"/>
      <c r="K42" s="7"/>
      <c r="L42" s="7"/>
      <c r="M42" s="30">
        <f t="shared" si="0"/>
        <v>27</v>
      </c>
      <c r="N42" s="30">
        <f>IF(M42=27,27,0)</f>
        <v>27</v>
      </c>
      <c r="O42" s="7"/>
      <c r="P42" s="30">
        <f t="shared" si="1"/>
        <v>1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5" customHeight="1">
      <c r="A43" s="35" t="str">
        <f>IF(N43=28,"l","x")</f>
        <v>l</v>
      </c>
      <c r="B43" s="43" t="str">
        <f>'List of Specializations'!A35</f>
        <v>Community Engagement, Solidarity, and Citizenship</v>
      </c>
      <c r="C43" s="37">
        <v>80</v>
      </c>
      <c r="D43" s="38">
        <f>'Y1FIRST SEMESTER'!BA23</f>
        <v>0</v>
      </c>
      <c r="E43" s="38">
        <f>'Y1SECOND SEMESTER'!BA23</f>
        <v>0</v>
      </c>
      <c r="F43" s="38">
        <f>'Y2FIRST SEMESTER '!BA23</f>
        <v>0</v>
      </c>
      <c r="G43" s="38">
        <f>'Y2SECOND SEMESTER '!BA23</f>
        <v>28</v>
      </c>
      <c r="H43" s="7"/>
      <c r="I43" s="7"/>
      <c r="J43" s="7"/>
      <c r="K43" s="7"/>
      <c r="L43" s="7"/>
      <c r="M43" s="30">
        <f t="shared" si="0"/>
        <v>28</v>
      </c>
      <c r="N43" s="30">
        <f>IF(M43=28,28,0)</f>
        <v>28</v>
      </c>
      <c r="O43" s="7"/>
      <c r="P43" s="30">
        <f t="shared" si="1"/>
        <v>1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5" customHeight="1">
      <c r="A44" s="35" t="str">
        <f>IF(N44=29,"l","x")</f>
        <v>l</v>
      </c>
      <c r="B44" s="43" t="str">
        <f>'List of Specializations'!A36</f>
        <v>Disciplines and Ideas in the Social Sciences</v>
      </c>
      <c r="C44" s="37">
        <v>80</v>
      </c>
      <c r="D44" s="38">
        <f>'Y1FIRST SEMESTER'!BB23</f>
        <v>0</v>
      </c>
      <c r="E44" s="38">
        <f>'Y1SECOND SEMESTER'!BB23</f>
        <v>0</v>
      </c>
      <c r="F44" s="38">
        <f>'Y2FIRST SEMESTER '!BB23</f>
        <v>0</v>
      </c>
      <c r="G44" s="38">
        <f>'Y2SECOND SEMESTER '!BB23</f>
        <v>29</v>
      </c>
      <c r="H44" s="7"/>
      <c r="I44" s="7"/>
      <c r="J44" s="7"/>
      <c r="K44" s="7"/>
      <c r="L44" s="7"/>
      <c r="M44" s="30">
        <f t="shared" si="0"/>
        <v>29</v>
      </c>
      <c r="N44" s="30">
        <f>IF(M44=29,29,0)</f>
        <v>29</v>
      </c>
      <c r="O44" s="7"/>
      <c r="P44" s="30">
        <f t="shared" si="1"/>
        <v>1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5" customHeight="1">
      <c r="A45" s="35" t="str">
        <f>IF(N45=30,"l","x")</f>
        <v>x</v>
      </c>
      <c r="B45" s="43" t="str">
        <f>'List of Specializations'!A37</f>
        <v>Discipline and Ideas in the Applied Sciences</v>
      </c>
      <c r="C45" s="37">
        <v>80</v>
      </c>
      <c r="D45" s="38">
        <f>'Y1FIRST SEMESTER'!BC23</f>
        <v>0</v>
      </c>
      <c r="E45" s="38">
        <f>'Y1SECOND SEMESTER'!BC23</f>
        <v>0</v>
      </c>
      <c r="F45" s="38">
        <f>'Y2FIRST SEMESTER '!BC23</f>
        <v>0</v>
      </c>
      <c r="G45" s="38">
        <f>'Y2SECOND SEMESTER '!BC23</f>
        <v>0</v>
      </c>
      <c r="H45" s="7"/>
      <c r="I45" s="7"/>
      <c r="J45" s="7"/>
      <c r="K45" s="7"/>
      <c r="L45" s="7"/>
      <c r="M45" s="30">
        <f t="shared" si="0"/>
        <v>0</v>
      </c>
      <c r="N45" s="30">
        <f>IF(M45=30,30,0)</f>
        <v>0</v>
      </c>
      <c r="O45" s="7"/>
      <c r="P45" s="30">
        <f t="shared" si="1"/>
        <v>0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5" customHeight="1">
      <c r="A46" s="35" t="str">
        <f>IF(M46=4,"l","x")</f>
        <v>l</v>
      </c>
      <c r="B46" s="43" t="str">
        <f>'List of Specializations'!A38</f>
        <v>Work Immersion/Research/Career Advocacy/Culminating Activity</v>
      </c>
      <c r="C46" s="37">
        <v>80</v>
      </c>
      <c r="D46" s="57">
        <v>1</v>
      </c>
      <c r="E46" s="57">
        <v>1</v>
      </c>
      <c r="F46" s="57">
        <v>1</v>
      </c>
      <c r="G46" s="57">
        <v>1</v>
      </c>
      <c r="H46" s="7"/>
      <c r="I46" s="7"/>
      <c r="J46" s="7"/>
      <c r="K46" s="7"/>
      <c r="L46" s="7"/>
      <c r="M46" s="30">
        <f t="shared" si="0"/>
        <v>4</v>
      </c>
      <c r="N46" s="30">
        <f>IF(M46=31,31,0)</f>
        <v>0</v>
      </c>
      <c r="O46" s="7"/>
      <c r="P46" s="30">
        <f t="shared" si="1"/>
        <v>1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5" customHeight="1">
      <c r="A47" s="44"/>
      <c r="B47" s="43">
        <f>'List of Specializations'!A39</f>
        <v>0</v>
      </c>
      <c r="C47" s="44"/>
      <c r="D47" s="44"/>
      <c r="E47" s="44"/>
      <c r="F47" s="44"/>
      <c r="G47" s="44"/>
      <c r="H47" s="7"/>
      <c r="I47" s="7"/>
      <c r="J47" s="7"/>
      <c r="K47" s="7"/>
      <c r="L47" s="7"/>
      <c r="M47" s="7"/>
      <c r="N47" s="7"/>
      <c r="O47" s="7"/>
      <c r="P47" s="30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5" customHeight="1">
      <c r="A48" s="44"/>
      <c r="B48" s="43">
        <f>'List of Specializations'!A40</f>
        <v>0</v>
      </c>
      <c r="C48" s="44"/>
      <c r="D48" s="44"/>
      <c r="E48" s="44"/>
      <c r="F48" s="44"/>
      <c r="G48" s="44"/>
      <c r="H48" s="7"/>
      <c r="I48" s="7"/>
      <c r="J48" s="7"/>
      <c r="K48" s="7"/>
      <c r="L48" s="7"/>
      <c r="M48" s="7"/>
      <c r="N48" s="7"/>
      <c r="O48" s="7"/>
      <c r="P48" s="30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7.25" customHeight="1" thickBot="1">
      <c r="A49" s="45"/>
      <c r="B49" s="45"/>
      <c r="C49" s="45"/>
      <c r="D49" s="45"/>
      <c r="E49" s="45"/>
      <c r="F49" s="45"/>
      <c r="G49" s="45"/>
      <c r="H49" s="7"/>
      <c r="I49" s="7"/>
      <c r="J49" s="7"/>
      <c r="K49" s="7"/>
      <c r="L49" s="7"/>
      <c r="M49" s="7"/>
      <c r="N49" s="7"/>
      <c r="O49" s="7"/>
      <c r="P49" s="30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7.25" customHeight="1" thickBot="1">
      <c r="A50" s="46" t="str">
        <f>IF(P53&lt;&gt;31,"l"," ")</f>
        <v>l</v>
      </c>
      <c r="B50" s="47" t="s">
        <v>48</v>
      </c>
      <c r="C50" s="45"/>
      <c r="D50" s="45"/>
      <c r="E50" s="45"/>
      <c r="F50" s="45"/>
      <c r="G50" s="45"/>
      <c r="H50" s="7"/>
      <c r="I50" s="7"/>
      <c r="J50" s="7"/>
      <c r="K50" s="7"/>
      <c r="L50" s="7"/>
      <c r="M50" s="7"/>
      <c r="N50" s="7"/>
      <c r="O50" s="7"/>
      <c r="P50" s="30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6.75" customHeight="1" thickBot="1">
      <c r="A51" s="45"/>
      <c r="B51" s="45"/>
      <c r="C51" s="45"/>
      <c r="D51" s="45"/>
      <c r="E51" s="45"/>
      <c r="F51" s="45"/>
      <c r="G51" s="45"/>
      <c r="H51" s="7"/>
      <c r="I51" s="7"/>
      <c r="J51" s="7"/>
      <c r="K51" s="7"/>
      <c r="L51" s="7"/>
      <c r="M51" s="7"/>
      <c r="N51" s="7"/>
      <c r="O51" s="7"/>
      <c r="P51" s="30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7.25" customHeight="1" thickBot="1">
      <c r="A52" s="46" t="str">
        <f>IF(P53=31,"l"," ")</f>
        <v xml:space="preserve"> </v>
      </c>
      <c r="B52" s="47" t="s">
        <v>49</v>
      </c>
      <c r="C52" s="45"/>
      <c r="D52" s="45"/>
      <c r="E52" s="45"/>
      <c r="F52" s="45"/>
      <c r="G52" s="45"/>
      <c r="H52" s="7"/>
      <c r="I52" s="7"/>
      <c r="J52" s="7"/>
      <c r="K52" s="7"/>
      <c r="L52" s="7"/>
      <c r="M52" s="7"/>
      <c r="N52" s="7"/>
      <c r="O52" s="7"/>
      <c r="P52" s="30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7.25" customHeight="1">
      <c r="A53" s="13"/>
      <c r="B53" s="13"/>
      <c r="C53" s="13"/>
      <c r="D53" s="13"/>
      <c r="E53" s="13"/>
      <c r="F53" s="13"/>
      <c r="G53" s="13"/>
      <c r="H53" s="7"/>
      <c r="I53" s="7"/>
      <c r="J53" s="7"/>
      <c r="K53" s="7"/>
      <c r="L53" s="7"/>
      <c r="M53" s="7"/>
      <c r="N53" s="7"/>
      <c r="O53" s="7"/>
      <c r="P53" s="30">
        <f>SUM(P14:P46)</f>
        <v>30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7.25" customHeight="1">
      <c r="A54" s="13"/>
      <c r="B54" s="18" t="s">
        <v>50</v>
      </c>
      <c r="C54" s="13"/>
      <c r="D54" s="13"/>
      <c r="E54" s="13"/>
      <c r="F54" s="13"/>
      <c r="G54" s="13"/>
      <c r="H54" s="7"/>
      <c r="I54" s="7"/>
      <c r="J54" s="7"/>
      <c r="K54" s="7"/>
      <c r="L54" s="7"/>
      <c r="M54" s="7"/>
      <c r="N54" s="7"/>
      <c r="O54" s="7"/>
      <c r="P54" s="30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" customHeight="1">
      <c r="A55" s="26"/>
      <c r="B55" s="18"/>
      <c r="C55" s="26"/>
      <c r="D55" s="26"/>
      <c r="E55" s="26"/>
      <c r="F55" s="26"/>
      <c r="G55" s="26"/>
      <c r="H55" s="7"/>
      <c r="I55" s="7"/>
      <c r="J55" s="7"/>
      <c r="K55" s="7"/>
      <c r="L55" s="7"/>
      <c r="M55" s="7"/>
      <c r="N55" s="7"/>
      <c r="O55" s="7"/>
      <c r="P55" s="30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22.5" customHeight="1">
      <c r="A56" s="26"/>
      <c r="B56" s="55" t="s">
        <v>25</v>
      </c>
      <c r="C56" s="26"/>
      <c r="D56" s="94" t="s">
        <v>67</v>
      </c>
      <c r="E56" s="94"/>
      <c r="F56" s="94"/>
      <c r="G56" s="94"/>
      <c r="H56" s="7"/>
      <c r="I56" s="7"/>
      <c r="J56" s="7"/>
      <c r="K56" s="7"/>
      <c r="L56" s="7"/>
      <c r="M56" s="7"/>
      <c r="N56" s="7"/>
      <c r="O56" s="7"/>
      <c r="P56" s="30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7.25" customHeight="1">
      <c r="A57" s="95" t="s">
        <v>66</v>
      </c>
      <c r="B57" s="95"/>
      <c r="C57" s="95"/>
      <c r="D57" s="95"/>
      <c r="E57" s="95"/>
      <c r="F57" s="95"/>
      <c r="G57" s="95"/>
      <c r="H57" s="7"/>
      <c r="I57" s="7"/>
      <c r="J57" s="7"/>
      <c r="K57" s="7"/>
      <c r="L57" s="7"/>
      <c r="M57" s="7"/>
      <c r="N57" s="7"/>
      <c r="O57" s="7"/>
      <c r="P57" s="3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7.25" customHeight="1">
      <c r="A58" s="13"/>
      <c r="B58" s="13"/>
      <c r="C58" s="13"/>
      <c r="D58" s="13"/>
      <c r="E58" s="13"/>
      <c r="F58" s="13"/>
      <c r="G58" s="1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7.25" customHeight="1">
      <c r="A59" s="13"/>
      <c r="B59" s="13"/>
      <c r="C59" s="13"/>
      <c r="D59" s="13"/>
      <c r="E59" s="13"/>
      <c r="F59" s="13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7.25" customHeight="1">
      <c r="A60" s="13"/>
      <c r="B60" s="13"/>
      <c r="C60" s="13"/>
      <c r="D60" s="13"/>
      <c r="E60" s="13"/>
      <c r="F60" s="13"/>
      <c r="G60" s="1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7.25" customHeight="1">
      <c r="A61" s="13"/>
      <c r="B61" s="13"/>
      <c r="C61" s="13"/>
      <c r="D61" s="13"/>
      <c r="E61" s="13"/>
      <c r="F61" s="13"/>
      <c r="G61" s="13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26.25" customHeight="1">
      <c r="A62" s="14"/>
      <c r="B62" s="14"/>
      <c r="C62" s="15"/>
      <c r="D62" s="15"/>
      <c r="E62" s="15"/>
      <c r="F62" s="15"/>
      <c r="G62" s="16"/>
    </row>
    <row r="63" spans="1:30" ht="26.25" customHeight="1">
      <c r="A63" s="14"/>
      <c r="B63" s="14"/>
      <c r="C63" s="15"/>
      <c r="D63" s="15"/>
      <c r="E63" s="15"/>
      <c r="F63" s="15"/>
      <c r="G63" s="16"/>
    </row>
    <row r="64" spans="1:30" ht="26.25" customHeight="1">
      <c r="A64" s="14"/>
      <c r="B64" s="14"/>
      <c r="C64" s="17"/>
      <c r="D64" s="17"/>
      <c r="E64" s="17"/>
      <c r="F64" s="15"/>
      <c r="G64" s="16"/>
    </row>
    <row r="65" spans="1:7" ht="26.25" customHeight="1">
      <c r="A65" s="14"/>
      <c r="B65" s="14"/>
      <c r="C65" s="15"/>
      <c r="D65" s="15"/>
      <c r="E65" s="15"/>
      <c r="F65" s="15"/>
      <c r="G65" s="16"/>
    </row>
    <row r="66" spans="1:7" ht="26.25" customHeight="1">
      <c r="A66" s="14"/>
      <c r="B66" s="14"/>
      <c r="C66" s="15"/>
      <c r="D66" s="15"/>
      <c r="E66" s="15"/>
      <c r="F66" s="15"/>
      <c r="G66" s="16"/>
    </row>
    <row r="67" spans="1:7" ht="26.25" customHeight="1">
      <c r="A67" s="14"/>
      <c r="B67" s="14"/>
      <c r="C67" s="17"/>
      <c r="D67" s="17"/>
      <c r="E67" s="17"/>
      <c r="F67" s="15"/>
      <c r="G67" s="16"/>
    </row>
    <row r="68" spans="1:7" ht="26.25" customHeight="1">
      <c r="A68" s="14"/>
      <c r="B68" s="14"/>
      <c r="C68" s="15"/>
      <c r="D68" s="15"/>
      <c r="E68" s="15"/>
      <c r="F68" s="15"/>
      <c r="G68" s="16"/>
    </row>
    <row r="69" spans="1:7" ht="26.25" customHeight="1">
      <c r="A69" s="14"/>
      <c r="B69" s="14"/>
      <c r="C69" s="15"/>
      <c r="D69" s="15"/>
      <c r="E69" s="15"/>
      <c r="F69" s="15"/>
      <c r="G69" s="16"/>
    </row>
    <row r="70" spans="1:7" ht="26.25" customHeight="1">
      <c r="A70" s="14"/>
      <c r="B70" s="14"/>
      <c r="C70" s="15"/>
      <c r="D70" s="15"/>
      <c r="E70" s="15"/>
      <c r="F70" s="15"/>
      <c r="G70" s="16"/>
    </row>
    <row r="71" spans="1:7" ht="16.350000000000001" customHeight="1"/>
    <row r="72" spans="1:7" ht="16.350000000000001" customHeight="1"/>
    <row r="73" spans="1:7" ht="16.350000000000001" customHeight="1"/>
    <row r="74" spans="1:7" ht="16.350000000000001" customHeight="1"/>
    <row r="75" spans="1:7" ht="16.350000000000001" customHeight="1"/>
    <row r="110" ht="16.350000000000001" customHeight="1"/>
    <row r="529" hidden="1"/>
  </sheetData>
  <sheetProtection algorithmName="SHA-512" hashValue="RfFuwZWw9ebPC/2nBdpkkEa8YIvWPLZvSsun/NM7Rs2IboGxC6uelu/2bgob1mgRos4ugtv7HGlJpa9A/E37eg==" saltValue="xoG+57BRzVA8gGHSBPcTBw==" spinCount="100000" sheet="1" objects="1" scenarios="1" formatCells="0" formatColumns="0" formatRows="0"/>
  <mergeCells count="17">
    <mergeCell ref="A6:G6"/>
    <mergeCell ref="A10:A12"/>
    <mergeCell ref="B10:B12"/>
    <mergeCell ref="C10:C12"/>
    <mergeCell ref="D10:G10"/>
    <mergeCell ref="D11:E11"/>
    <mergeCell ref="F11:G11"/>
    <mergeCell ref="A1:G1"/>
    <mergeCell ref="A2:G2"/>
    <mergeCell ref="A3:G3"/>
    <mergeCell ref="A4:G4"/>
    <mergeCell ref="A5:G5"/>
    <mergeCell ref="D56:G56"/>
    <mergeCell ref="A57:G57"/>
    <mergeCell ref="A7:G7"/>
    <mergeCell ref="A8:G8"/>
    <mergeCell ref="A9:G9"/>
  </mergeCells>
  <conditionalFormatting sqref="D14:E46 F14:G28 F30:G36 F38:G46">
    <cfRule type="cellIs" dxfId="4" priority="4" operator="equal">
      <formula>0</formula>
    </cfRule>
    <cfRule type="cellIs" dxfId="3" priority="3" operator="greaterThan">
      <formula>0</formula>
    </cfRule>
  </conditionalFormatting>
  <conditionalFormatting sqref="D14:G48">
    <cfRule type="cellIs" dxfId="2" priority="2" operator="greaterThan">
      <formula>0</formula>
    </cfRule>
  </conditionalFormatting>
  <conditionalFormatting sqref="B38:B48">
    <cfRule type="cellIs" dxfId="1" priority="1" operator="equal">
      <formula>0</formula>
    </cfRule>
  </conditionalFormatting>
  <dataValidations count="3">
    <dataValidation allowBlank="1" showInputMessage="1" showErrorMessage="1" prompt="Enter the Subject Here!" sqref="A7:A9"/>
    <dataValidation allowBlank="1" showInputMessage="1" showErrorMessage="1" prompt="Insert the name of School Here!" sqref="A4:AD4"/>
    <dataValidation allowBlank="1" showInputMessage="1" showErrorMessage="1" prompt="Enter the Grade/Year Level and the section Here!" sqref="A6:AD6"/>
  </dataValidations>
  <pageMargins left="0.25" right="0.25" top="0.5" bottom="1.25" header="0.3" footer="0.3"/>
  <pageSetup paperSize="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workbookViewId="0">
      <selection activeCell="A16" sqref="A16"/>
    </sheetView>
  </sheetViews>
  <sheetFormatPr defaultRowHeight="15"/>
  <cols>
    <col min="1" max="1" width="76.7109375" customWidth="1"/>
    <col min="2" max="2" width="30.28515625" style="21" customWidth="1"/>
  </cols>
  <sheetData>
    <row r="2" spans="1:7" ht="18">
      <c r="A2" s="56" t="s">
        <v>80</v>
      </c>
      <c r="B2" s="56"/>
      <c r="C2" s="56"/>
      <c r="D2" s="56"/>
      <c r="E2" s="56"/>
      <c r="F2" s="56"/>
      <c r="G2" s="56"/>
    </row>
    <row r="4" spans="1:7">
      <c r="A4" s="22" t="s">
        <v>52</v>
      </c>
    </row>
    <row r="5" spans="1:7">
      <c r="A5" t="s">
        <v>41</v>
      </c>
      <c r="B5" s="21">
        <v>1</v>
      </c>
    </row>
    <row r="6" spans="1:7">
      <c r="A6" t="s">
        <v>42</v>
      </c>
      <c r="B6" s="21">
        <v>2</v>
      </c>
    </row>
    <row r="7" spans="1:7">
      <c r="A7" t="s">
        <v>60</v>
      </c>
      <c r="B7" s="21">
        <v>3</v>
      </c>
    </row>
    <row r="8" spans="1:7">
      <c r="A8" t="s">
        <v>61</v>
      </c>
      <c r="B8" s="21">
        <v>4</v>
      </c>
    </row>
    <row r="9" spans="1:7">
      <c r="A9" t="s">
        <v>62</v>
      </c>
      <c r="B9" s="21">
        <v>5</v>
      </c>
    </row>
    <row r="10" spans="1:7">
      <c r="A10" t="s">
        <v>63</v>
      </c>
      <c r="B10" s="21">
        <v>6</v>
      </c>
    </row>
    <row r="11" spans="1:7">
      <c r="A11" t="s">
        <v>64</v>
      </c>
      <c r="B11" s="21">
        <v>7</v>
      </c>
    </row>
    <row r="12" spans="1:7">
      <c r="A12" t="s">
        <v>65</v>
      </c>
      <c r="B12" s="21">
        <v>8</v>
      </c>
    </row>
    <row r="13" spans="1:7">
      <c r="A13" t="s">
        <v>55</v>
      </c>
      <c r="B13" s="21">
        <v>9</v>
      </c>
    </row>
    <row r="14" spans="1:7">
      <c r="A14" t="s">
        <v>82</v>
      </c>
      <c r="B14" s="21">
        <v>10</v>
      </c>
    </row>
    <row r="15" spans="1:7">
      <c r="A15" t="s">
        <v>83</v>
      </c>
      <c r="B15" s="21">
        <v>11</v>
      </c>
    </row>
    <row r="16" spans="1:7">
      <c r="A16" t="s">
        <v>56</v>
      </c>
      <c r="B16" s="21">
        <v>12</v>
      </c>
    </row>
    <row r="17" spans="1:2">
      <c r="A17" t="s">
        <v>57</v>
      </c>
      <c r="B17" s="21">
        <v>13</v>
      </c>
    </row>
    <row r="18" spans="1:2">
      <c r="A18" t="s">
        <v>51</v>
      </c>
      <c r="B18" s="21">
        <v>14</v>
      </c>
    </row>
    <row r="19" spans="1:2">
      <c r="A19" t="s">
        <v>58</v>
      </c>
      <c r="B19" s="21">
        <v>0</v>
      </c>
    </row>
    <row r="21" spans="1:2">
      <c r="A21" s="22" t="s">
        <v>53</v>
      </c>
    </row>
    <row r="22" spans="1:2">
      <c r="A22" t="s">
        <v>43</v>
      </c>
      <c r="B22" s="21">
        <v>16</v>
      </c>
    </row>
    <row r="23" spans="1:2">
      <c r="A23" t="s">
        <v>6</v>
      </c>
      <c r="B23" s="21">
        <v>17</v>
      </c>
    </row>
    <row r="24" spans="1:2">
      <c r="A24" t="s">
        <v>7</v>
      </c>
      <c r="B24" s="21">
        <v>18</v>
      </c>
    </row>
    <row r="25" spans="1:2">
      <c r="A25" t="s">
        <v>44</v>
      </c>
      <c r="B25" s="21">
        <v>19</v>
      </c>
    </row>
    <row r="26" spans="1:2">
      <c r="A26" t="s">
        <v>59</v>
      </c>
      <c r="B26" s="21">
        <v>20</v>
      </c>
    </row>
    <row r="27" spans="1:2">
      <c r="A27" t="s">
        <v>45</v>
      </c>
      <c r="B27" s="21">
        <v>21</v>
      </c>
    </row>
    <row r="28" spans="1:2">
      <c r="A28" t="s">
        <v>8</v>
      </c>
      <c r="B28" s="21">
        <v>22</v>
      </c>
    </row>
    <row r="29" spans="1:2">
      <c r="A29" s="22" t="s">
        <v>54</v>
      </c>
    </row>
    <row r="30" spans="1:2">
      <c r="A30" s="58" t="s">
        <v>72</v>
      </c>
      <c r="B30" s="21">
        <v>23</v>
      </c>
    </row>
    <row r="31" spans="1:2">
      <c r="A31" s="58" t="s">
        <v>73</v>
      </c>
      <c r="B31" s="21">
        <v>24</v>
      </c>
    </row>
    <row r="32" spans="1:2">
      <c r="A32" s="58" t="s">
        <v>74</v>
      </c>
      <c r="B32" s="21">
        <v>25</v>
      </c>
    </row>
    <row r="33" spans="1:2">
      <c r="A33" s="58" t="s">
        <v>75</v>
      </c>
      <c r="B33" s="21">
        <v>26</v>
      </c>
    </row>
    <row r="34" spans="1:2">
      <c r="A34" s="58" t="s">
        <v>76</v>
      </c>
      <c r="B34" s="21">
        <v>27</v>
      </c>
    </row>
    <row r="35" spans="1:2">
      <c r="A35" s="58" t="s">
        <v>77</v>
      </c>
      <c r="B35" s="21">
        <v>28</v>
      </c>
    </row>
    <row r="36" spans="1:2">
      <c r="A36" s="58" t="s">
        <v>78</v>
      </c>
      <c r="B36" s="21">
        <v>29</v>
      </c>
    </row>
    <row r="37" spans="1:2">
      <c r="A37" s="58" t="s">
        <v>79</v>
      </c>
      <c r="B37" s="21">
        <v>30</v>
      </c>
    </row>
    <row r="38" spans="1:2">
      <c r="A38" s="58" t="s">
        <v>71</v>
      </c>
      <c r="B38" s="21">
        <v>31</v>
      </c>
    </row>
  </sheetData>
  <conditionalFormatting sqref="A30:A38">
    <cfRule type="cellIs" dxfId="0" priority="1" operator="equal">
      <formula>0</formula>
    </cfRule>
  </conditionalFormatting>
  <dataValidations count="1">
    <dataValidation allowBlank="1" showInputMessage="1" showErrorMessage="1" prompt="Enter the Subject Here!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Y1FIRST SEMESTER</vt:lpstr>
      <vt:lpstr>Y1SECOND SEMESTER</vt:lpstr>
      <vt:lpstr>Y2FIRST SEMESTER </vt:lpstr>
      <vt:lpstr>Y2SECOND SEMESTER </vt:lpstr>
      <vt:lpstr>Curriculum Checklist for SPORTS</vt:lpstr>
      <vt:lpstr>List of Specializations</vt:lpstr>
      <vt:lpstr>GASStrnd</vt:lpstr>
      <vt:lpstr>'Curriculum Checklist for SPORTS'!Print_Area</vt:lpstr>
      <vt:lpstr>'Y1FIRST SEMESTER'!Print_Area</vt:lpstr>
      <vt:lpstr>'Y1SECOND SEMESTER'!Print_Area</vt:lpstr>
      <vt:lpstr>'Y2FIRST SEMESTER '!Print_Area</vt:lpstr>
      <vt:lpstr>'Y2SECOND SEMESTER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RONILYN</cp:lastModifiedBy>
  <cp:lastPrinted>2015-07-17T22:13:07Z</cp:lastPrinted>
  <dcterms:created xsi:type="dcterms:W3CDTF">2014-08-31T23:19:45Z</dcterms:created>
  <dcterms:modified xsi:type="dcterms:W3CDTF">2015-09-18T05:29:34Z</dcterms:modified>
</cp:coreProperties>
</file>